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семьи" sheetId="2" r:id="rId1"/>
  </sheets>
  <definedNames>
    <definedName name="_xlnm.Print_Area" localSheetId="0">семьи!$A$1:$Q$137</definedName>
  </definedNames>
  <calcPr calcId="125725" refMode="R1C1"/>
</workbook>
</file>

<file path=xl/calcChain.xml><?xml version="1.0" encoding="utf-8"?>
<calcChain xmlns="http://schemas.openxmlformats.org/spreadsheetml/2006/main">
  <c r="K133" i="2"/>
  <c r="L133"/>
  <c r="M133"/>
  <c r="Q133" s="1"/>
  <c r="N133"/>
  <c r="P133" s="1"/>
  <c r="O133"/>
  <c r="R133"/>
  <c r="J133"/>
  <c r="O128"/>
  <c r="O117"/>
  <c r="O108"/>
  <c r="O72"/>
  <c r="O80"/>
  <c r="O88"/>
  <c r="O96"/>
  <c r="O100"/>
  <c r="O65"/>
  <c r="O54"/>
  <c r="O46"/>
  <c r="O37"/>
  <c r="O34"/>
  <c r="O31"/>
  <c r="O21"/>
  <c r="O15"/>
  <c r="O6"/>
  <c r="N128" l="1"/>
  <c r="P128" s="1"/>
  <c r="N123"/>
  <c r="N117"/>
  <c r="P117" s="1"/>
  <c r="P112"/>
  <c r="Q112"/>
  <c r="N108"/>
  <c r="P108" s="1"/>
  <c r="N104"/>
  <c r="Q104"/>
  <c r="P104"/>
  <c r="N100"/>
  <c r="N96"/>
  <c r="N92"/>
  <c r="P92" s="1"/>
  <c r="M96"/>
  <c r="L96"/>
  <c r="Q88"/>
  <c r="N88"/>
  <c r="P88" s="1"/>
  <c r="P84"/>
  <c r="Q84"/>
  <c r="N80"/>
  <c r="P80" s="1"/>
  <c r="N76"/>
  <c r="P76" s="1"/>
  <c r="Q76"/>
  <c r="N72"/>
  <c r="P72" s="1"/>
  <c r="N68"/>
  <c r="N65" l="1"/>
  <c r="O60"/>
  <c r="P60"/>
  <c r="N54"/>
  <c r="P54" s="1"/>
  <c r="Q46"/>
  <c r="N46"/>
  <c r="P46" s="1"/>
  <c r="P43"/>
  <c r="N37"/>
  <c r="P37" s="1"/>
  <c r="Q34"/>
  <c r="N34"/>
  <c r="P34" s="1"/>
  <c r="N31"/>
  <c r="P31" s="1"/>
  <c r="Q27"/>
  <c r="N27"/>
  <c r="P27" s="1"/>
  <c r="Q24"/>
  <c r="N24"/>
  <c r="P24" s="1"/>
  <c r="Q21"/>
  <c r="N21"/>
  <c r="P21" s="1"/>
  <c r="M19"/>
  <c r="N6"/>
  <c r="P6" s="1"/>
  <c r="Q12"/>
  <c r="Q30"/>
  <c r="Q41"/>
  <c r="Q53"/>
  <c r="Q58"/>
  <c r="Q59"/>
  <c r="Q64"/>
  <c r="Q65"/>
  <c r="P9"/>
  <c r="P12"/>
  <c r="P15"/>
  <c r="P19"/>
  <c r="P30"/>
  <c r="P49"/>
  <c r="P53"/>
  <c r="P58"/>
  <c r="P59"/>
  <c r="P64"/>
  <c r="P65"/>
</calcChain>
</file>

<file path=xl/sharedStrings.xml><?xml version="1.0" encoding="utf-8"?>
<sst xmlns="http://schemas.openxmlformats.org/spreadsheetml/2006/main" count="296" uniqueCount="251">
  <si>
    <t>№</t>
  </si>
  <si>
    <t>Кол-во детей</t>
  </si>
  <si>
    <t>Ф.И.О. детей</t>
  </si>
  <si>
    <t>исчисленная сумма к уплате до изменение ЗН (0,3)</t>
  </si>
  <si>
    <t>исчисленная сумма к уплате до изменение ИН</t>
  </si>
  <si>
    <t>исчисленная сумма к уплате после изменение ЗН</t>
  </si>
  <si>
    <t>исчисленная сумма к уплате после  изменение ИН</t>
  </si>
  <si>
    <t>ЗН</t>
  </si>
  <si>
    <t>ИН</t>
  </si>
  <si>
    <t>п/п</t>
  </si>
  <si>
    <t>Ф.И.О. родителей</t>
  </si>
  <si>
    <t>Дата рождения</t>
  </si>
  <si>
    <t xml:space="preserve">Адрес </t>
  </si>
  <si>
    <t>Наличие имущества</t>
  </si>
  <si>
    <t>S м2 площадь</t>
  </si>
  <si>
    <t>земля</t>
  </si>
  <si>
    <t>имущество</t>
  </si>
  <si>
    <t xml:space="preserve"> Саая Саида Биче-ооловна,</t>
  </si>
  <si>
    <t>Саая Альберт Маадыр-оолович</t>
  </si>
  <si>
    <t>Саая Алсу Альбертовна</t>
  </si>
  <si>
    <t>Саая Саян Альбертович</t>
  </si>
  <si>
    <t>Саая Алдар Альбертович</t>
  </si>
  <si>
    <t>ул. Культура д.1</t>
  </si>
  <si>
    <t>+</t>
  </si>
  <si>
    <t>Кужугет Чодураа Анатольевна</t>
  </si>
  <si>
    <t>Тюлюш Долгар Менгиевна</t>
  </si>
  <si>
    <t>Тюлюш Дарима Менгиевна</t>
  </si>
  <si>
    <t>ул. Культура д.9</t>
  </si>
  <si>
    <t>нет</t>
  </si>
  <si>
    <t>Калинов Урана Анатольевна</t>
  </si>
  <si>
    <t>Кужугет Евгений Оюн-оолович</t>
  </si>
  <si>
    <t>Кужугет Урана Евгеньевна</t>
  </si>
  <si>
    <t>Кужугет Угулза Евгеньевна</t>
  </si>
  <si>
    <t>Кужугет Чалым Евгеньевич</t>
  </si>
  <si>
    <t>ул. Культура д.12, кв.2</t>
  </si>
  <si>
    <t xml:space="preserve">    нет</t>
  </si>
  <si>
    <t>Саая Роберт Каадыр-оолович</t>
  </si>
  <si>
    <t>Саая Надежда Максимовна</t>
  </si>
  <si>
    <t>Саая Радмир Робертович</t>
  </si>
  <si>
    <t>Саая Анастасия Робертовна</t>
  </si>
  <si>
    <t xml:space="preserve">Саая Бады-Доржу Робертович </t>
  </si>
  <si>
    <t>ул. Ленина д.14а</t>
  </si>
  <si>
    <t xml:space="preserve">      +</t>
  </si>
  <si>
    <t>Кызыл-оол Чечек Дадар-ооловна</t>
  </si>
  <si>
    <t>Кызыл-оол Аяс Хертекович</t>
  </si>
  <si>
    <t>Кызыл-оол Ай-Хаан Аясович</t>
  </si>
  <si>
    <t>Кызыл-оол Арбак Аясович</t>
  </si>
  <si>
    <t>Кызыл-оол Алдын-Херел Аясович</t>
  </si>
  <si>
    <t>ул. Ленина д.18-1</t>
  </si>
  <si>
    <t>Кужугет Таймира Комбужаповна</t>
  </si>
  <si>
    <t>Кужугет Чаяна Сылдысовна</t>
  </si>
  <si>
    <t>Кужугет Чайзат Сылдысовна</t>
  </si>
  <si>
    <t>Кужугет Чейнещ Сылдысовна</t>
  </si>
  <si>
    <t>ул. Ленина д.3-2</t>
  </si>
  <si>
    <t>Сарыглар Шончалай Шапан-ооловна</t>
  </si>
  <si>
    <t>Сарыглар Отук Делегович</t>
  </si>
  <si>
    <t>Сарыглар Эрес Отукович</t>
  </si>
  <si>
    <t>Сарыглар Кан-Демир Отукович</t>
  </si>
  <si>
    <t>Сарыглар Олчей Отуковна</t>
  </si>
  <si>
    <t>ул. Ленина д.15-2</t>
  </si>
  <si>
    <t>Хомушку Анжела Ивановна</t>
  </si>
  <si>
    <t>Хомушку Сылдыс Борисович</t>
  </si>
  <si>
    <t>Хомушку Буян Сылдысович</t>
  </si>
  <si>
    <t>Хомушку Белек Сылдысович</t>
  </si>
  <si>
    <t>Хомушку Бойду Сылдысович</t>
  </si>
  <si>
    <t>с. Бижиктиг-Хая</t>
  </si>
  <si>
    <t xml:space="preserve"> ул. Ленина 8-1</t>
  </si>
  <si>
    <t>Саая Чодураа Сергеевна</t>
  </si>
  <si>
    <t>Саая Сылдыс Шапан-оолович</t>
  </si>
  <si>
    <t>Саая Ханды Сылдысовна</t>
  </si>
  <si>
    <t>Саая Шынгыраа Сылдысовна</t>
  </si>
  <si>
    <t>Саая Дугар Сылдысович</t>
  </si>
  <si>
    <t xml:space="preserve"> ул. Новая 12-2</t>
  </si>
  <si>
    <t>Хомушку Анжела Дозур-ооловна</t>
  </si>
  <si>
    <t>Хомушку Артур Кылан-оолович</t>
  </si>
  <si>
    <t>Хомушку Анелла Руслановна</t>
  </si>
  <si>
    <t>Хомушку Айза Артуровна</t>
  </si>
  <si>
    <t>Хомушку Аурика Артуровна</t>
  </si>
  <si>
    <t>15.11.20005</t>
  </si>
  <si>
    <t xml:space="preserve"> ул. Новая 14-1</t>
  </si>
  <si>
    <t>Монгуш Айдын Адар-оолович</t>
  </si>
  <si>
    <t>Монгуш Аржаана Вадимовна</t>
  </si>
  <si>
    <t>Монгуш Начын Айдынович</t>
  </si>
  <si>
    <t>Монгуш Ариадна Айдыновна</t>
  </si>
  <si>
    <t>Монгуш Адель Айдыновна</t>
  </si>
  <si>
    <t xml:space="preserve"> ул. Новая 14-2</t>
  </si>
  <si>
    <t>Монгуш Инга Радиковна</t>
  </si>
  <si>
    <t>Монгуш Артыш Буянович</t>
  </si>
  <si>
    <t>Монгуш Айлуна Буяновна</t>
  </si>
  <si>
    <t>Монгуш Айслана Буяновна</t>
  </si>
  <si>
    <t xml:space="preserve"> ул. Нагорная 13</t>
  </si>
  <si>
    <t>Сарыглар Чодураа Радиковна</t>
  </si>
  <si>
    <t>Хунажык Кудер Айдысович</t>
  </si>
  <si>
    <t>Сарыглар Онзагай Кежикович</t>
  </si>
  <si>
    <t>Сарыглар Дозураш Кежиковна</t>
  </si>
  <si>
    <t>-</t>
  </si>
  <si>
    <t>Монгуш Саида Сарыг-ооловна</t>
  </si>
  <si>
    <t>Монгуш Айдаш Кадыг-оолович</t>
  </si>
  <si>
    <t>Монгуш Сонам Айдашович</t>
  </si>
  <si>
    <t>Монгуш Айсай Айдашовна</t>
  </si>
  <si>
    <t>Монгуш Товут Айдашович</t>
  </si>
  <si>
    <t>ул. Ленина 12-2</t>
  </si>
  <si>
    <t>Апаандай Алена Максимовна</t>
  </si>
  <si>
    <t>Куулар Андрей Семис-оолович</t>
  </si>
  <si>
    <t>Куулар Анастасия Андреевна</t>
  </si>
  <si>
    <t>Куулар Аюжана Андреевна</t>
  </si>
  <si>
    <t>Куулар Айдаш Андреевич</t>
  </si>
  <si>
    <t>с. Бижиктиг-Хая ,</t>
  </si>
  <si>
    <t>ул. Культура д.12-1</t>
  </si>
  <si>
    <t>Монгуш Чойганмаа Суртаал-ооловна</t>
  </si>
  <si>
    <t>Хертек Спартак Кан-оолович</t>
  </si>
  <si>
    <t>Дулуш  Борис Аясович</t>
  </si>
  <si>
    <t>Чадамба Чаян Николаевич</t>
  </si>
  <si>
    <t>Дулуш Ян Белекович</t>
  </si>
  <si>
    <t>14.06,2002</t>
  </si>
  <si>
    <t>ул. Ленина д.3-1</t>
  </si>
  <si>
    <t>Ооржак Рада Олеговна</t>
  </si>
  <si>
    <t>Ооржак Аяс Чанчыпаевич</t>
  </si>
  <si>
    <t>Оорржак Ариана Аясовна</t>
  </si>
  <si>
    <t>Ооржак Айыраа Аясовна</t>
  </si>
  <si>
    <t>Ооржак Дапыл Аясович</t>
  </si>
  <si>
    <t>ул.Новая 2-3</t>
  </si>
  <si>
    <t xml:space="preserve"> +</t>
  </si>
  <si>
    <t>Монгуш Айлана Кызыл-ооловна,</t>
  </si>
  <si>
    <t>Кан-оол Алексей Ооржакович</t>
  </si>
  <si>
    <t>Кан-оол Амыр-Сагаан Алексеевич</t>
  </si>
  <si>
    <t>Кан-оол Чолдуг Алексеевич</t>
  </si>
  <si>
    <t>Монгуш Байыр Алексеевич</t>
  </si>
  <si>
    <t>ул. Ленина 5-1</t>
  </si>
  <si>
    <t>Тюлюш Камгалакчы Менгиевич</t>
  </si>
  <si>
    <t>после</t>
  </si>
  <si>
    <t>начислено за 2017г</t>
  </si>
  <si>
    <t>выпадающие доходы</t>
  </si>
  <si>
    <t>ул. Нагорная 15-2</t>
  </si>
  <si>
    <t>Тас-оол Оксана Окур-ооловна</t>
  </si>
  <si>
    <t>Хомушку Борис Борисович</t>
  </si>
  <si>
    <t>Хомушку Виктория Борисовна</t>
  </si>
  <si>
    <t>Хомушку Виктор Борисович</t>
  </si>
  <si>
    <t>Хомушку Валерия Борисовна</t>
  </si>
  <si>
    <t>Хомушку Айрат Борисович</t>
  </si>
  <si>
    <t>ул. Культура д.12а</t>
  </si>
  <si>
    <t>Саая Алаш Содунамович</t>
  </si>
  <si>
    <t>Ооржак Чаяна Борисовна</t>
  </si>
  <si>
    <t>Саая Тайгана Алашовна</t>
  </si>
  <si>
    <t>Саая Айлэн Алашовна</t>
  </si>
  <si>
    <t>Саая Ачын Алашович</t>
  </si>
  <si>
    <t>Саая Аселя Алашовна</t>
  </si>
  <si>
    <t>ул. Ленина д.14-1</t>
  </si>
  <si>
    <t>Куулар Шенне Михайловна</t>
  </si>
  <si>
    <t>Куулар Артыш Янкоович</t>
  </si>
  <si>
    <t>Куулар Дарима Михаиловна</t>
  </si>
  <si>
    <t>Куулар Очур Михайлович</t>
  </si>
  <si>
    <t>Куулар Оккур Артышович</t>
  </si>
  <si>
    <t>Куулар Артыжана Артышовна</t>
  </si>
  <si>
    <t>ул. Ленина д.11-2</t>
  </si>
  <si>
    <t>Кертик-оол Милана Олеговна</t>
  </si>
  <si>
    <t>Кертик-оол Буян Ооржакович</t>
  </si>
  <si>
    <t>Кертик-оол Чигжит Буянович</t>
  </si>
  <si>
    <t>Кертик-оол Монге-Чаян Буянович</t>
  </si>
  <si>
    <t>ул.Новая 4-2</t>
  </si>
  <si>
    <t>Ооржак Долаана Чылбак-ооловна</t>
  </si>
  <si>
    <t>Саая Аян Шапан-оолович</t>
  </si>
  <si>
    <t>Саая Анжелика Аяновна</t>
  </si>
  <si>
    <t>Саая Эрес аянович</t>
  </si>
  <si>
    <t>Саая Айза Аяновна</t>
  </si>
  <si>
    <t>Саая Айдаш Аянович</t>
  </si>
  <si>
    <t>ул.Новая 10-4</t>
  </si>
  <si>
    <t>Куулар Саяна Данзытчы-ооловна</t>
  </si>
  <si>
    <t>Куулар Начын Русланович</t>
  </si>
  <si>
    <t>Куулар Айгуля Руслановна</t>
  </si>
  <si>
    <t>Куулар Угулза Руслановна</t>
  </si>
  <si>
    <t xml:space="preserve">Куулар Сайын Русланович </t>
  </si>
  <si>
    <t>28,02.2005</t>
  </si>
  <si>
    <t>ул.Нагорная 3-2</t>
  </si>
  <si>
    <t>Монгуш Айлана Сергеевна</t>
  </si>
  <si>
    <t>Куулар Айдыс Марымтайевич</t>
  </si>
  <si>
    <t>Монгуш Эртине Сергеевич</t>
  </si>
  <si>
    <t>Монгуш Энерел Сергеевич</t>
  </si>
  <si>
    <t>Куулар Чимит Айдысович</t>
  </si>
  <si>
    <t>Куулар Долаан Айдысович</t>
  </si>
  <si>
    <t>ул.Нагорная 6</t>
  </si>
  <si>
    <t>Тукежик Долаана кужугетовна</t>
  </si>
  <si>
    <t>Багай-оол Май-оол Кужугетович</t>
  </si>
  <si>
    <t>Тукежик Начын Май-оолович</t>
  </si>
  <si>
    <t>Тукежик Арбын Май-оолович</t>
  </si>
  <si>
    <t>Тукежик Найыр Май-оолович</t>
  </si>
  <si>
    <t>Тукежик Аиша Май-ооловна</t>
  </si>
  <si>
    <t>29,05.2006</t>
  </si>
  <si>
    <t>ул. Нагорная 7-1</t>
  </si>
  <si>
    <t>Кызыл-оол Маргарита Кужугетовна</t>
  </si>
  <si>
    <t>Кызыл-оол Аян Хертекович</t>
  </si>
  <si>
    <t>Кызыл-оол Айлун Аянович</t>
  </si>
  <si>
    <t>Кызыл-оол Начын Аянович</t>
  </si>
  <si>
    <t>Кызыл-оол Субудай Аянович</t>
  </si>
  <si>
    <t>Кызыл-оол Алиса Аяновна</t>
  </si>
  <si>
    <t>Оюн Анна Хертековна</t>
  </si>
  <si>
    <t>Оюн Аяс Маадыр-оолович</t>
  </si>
  <si>
    <t>Сегбе Сай-суу Март-ооловна</t>
  </si>
  <si>
    <t>Донгак Александр Игоревич</t>
  </si>
  <si>
    <t>Донгак Надежда Игоревна</t>
  </si>
  <si>
    <t>Хулер Валерия Орлановна</t>
  </si>
  <si>
    <t>Доржу Людмила Дадар-ооловна</t>
  </si>
  <si>
    <t>Доржу Федор Хертекович</t>
  </si>
  <si>
    <t>Доржу Айнаш Федоровна</t>
  </si>
  <si>
    <t>Доржу Даяна Федоровна</t>
  </si>
  <si>
    <t>Доржу Сандан Федорович</t>
  </si>
  <si>
    <t>Доржу Санчат Федорович</t>
  </si>
  <si>
    <t>ул. Нагорная 20</t>
  </si>
  <si>
    <t>Кертик-оол Буяна Буяновна</t>
  </si>
  <si>
    <t>Кертик-оол Буяндай Буянович</t>
  </si>
  <si>
    <t>Сенденмаа Роля Мончын-ооловна</t>
  </si>
  <si>
    <t>Сенденмаа Шолбан-оол Хертекович</t>
  </si>
  <si>
    <t>Сенденмаа Айсана Шолбан-ооловна</t>
  </si>
  <si>
    <t>Сенденмаа Айлуна Шолбан-ооловна</t>
  </si>
  <si>
    <t>Сенденмаа Ай-Хаан Шолбан-оолович</t>
  </si>
  <si>
    <t>Сенденмаа Айыр-Санаа Шолбан-оолович</t>
  </si>
  <si>
    <t>Сенденмаа Айырана Шолбан-ооловна</t>
  </si>
  <si>
    <t>Доржу Шенне Кара-ооловна</t>
  </si>
  <si>
    <t>Доржу Альберт Олегович</t>
  </si>
  <si>
    <t>Доржу Кудер Альбертович</t>
  </si>
  <si>
    <t>Доржу Шуру Альбертовна</t>
  </si>
  <si>
    <t>Доржу Сузук Альбертовна</t>
  </si>
  <si>
    <t>Доржу Норжун Альбертовна</t>
  </si>
  <si>
    <t>Доржу Сержин Альбертовна</t>
  </si>
  <si>
    <t>Ооржак Рита Сарыг-ооловна</t>
  </si>
  <si>
    <t>Ооржак Орлан Болатович</t>
  </si>
  <si>
    <t>Ооржак Ай-кыс Орланович</t>
  </si>
  <si>
    <t>Ооржак Начын Орланович</t>
  </si>
  <si>
    <t>Ооржак Ай-Кат  Орлановна</t>
  </si>
  <si>
    <t>Ооржак Дан-Хаяа Орлановна</t>
  </si>
  <si>
    <t>Ооржак Байынды Орланович</t>
  </si>
  <si>
    <t>ул.Нагорная 15-1</t>
  </si>
  <si>
    <t>Нагорная 20</t>
  </si>
  <si>
    <t>Культуры 12-1</t>
  </si>
  <si>
    <t>Сарыглар Байлак Хирлигбеевна</t>
  </si>
  <si>
    <t>Куулар Буян Васильевич</t>
  </si>
  <si>
    <t>Куулар Виктория Буяновна</t>
  </si>
  <si>
    <t>Куулар Саян Буянович</t>
  </si>
  <si>
    <t>Куулар Чаян Буянович</t>
  </si>
  <si>
    <t>Куулар Хаян Буянович</t>
  </si>
  <si>
    <t>Куулар Денис Буянович</t>
  </si>
  <si>
    <t>Куулар Валерия Буяновна</t>
  </si>
  <si>
    <t>Нагорная 14-1</t>
  </si>
  <si>
    <t>ул. Нагорная 21</t>
  </si>
  <si>
    <t>ул. Нагорная 9</t>
  </si>
  <si>
    <t>Всего:</t>
  </si>
  <si>
    <t xml:space="preserve">Исполнитель: Сарыглар А. В. </t>
  </si>
  <si>
    <t>Утверждаю председатель СПС Бижиктиг-Хая</t>
  </si>
  <si>
    <t xml:space="preserve">__________________ Кужугет Э. К. </t>
  </si>
  <si>
    <t>"15" марта 2019г</t>
  </si>
  <si>
    <t>Сведения о семьях, имеющих 3 х и более в СПС Бижиктиг-Хая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</si>
</sst>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4" fontId="3" fillId="0" borderId="2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3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3" fillId="0" borderId="4" xfId="0" applyFont="1" applyBorder="1"/>
    <xf numFmtId="0" fontId="6" fillId="0" borderId="7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top"/>
    </xf>
    <xf numFmtId="14" fontId="6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6"/>
  <sheetViews>
    <sheetView tabSelected="1" view="pageBreakPreview" zoomScale="60" zoomScaleNormal="100" workbookViewId="0">
      <selection activeCell="T12" sqref="T12"/>
    </sheetView>
  </sheetViews>
  <sheetFormatPr defaultRowHeight="15"/>
  <cols>
    <col min="1" max="1" width="4.5703125" style="10" customWidth="1"/>
    <col min="2" max="2" width="41.42578125" style="1" customWidth="1"/>
    <col min="3" max="3" width="12" style="6" customWidth="1"/>
    <col min="4" max="4" width="42.28515625" style="1" customWidth="1"/>
    <col min="5" max="5" width="31.28515625" style="1" hidden="1" customWidth="1"/>
    <col min="6" max="6" width="12.5703125" style="6" customWidth="1"/>
    <col min="7" max="7" width="23.42578125" style="1" customWidth="1"/>
    <col min="8" max="8" width="13" style="10" customWidth="1"/>
    <col min="9" max="9" width="13.140625" style="10" customWidth="1"/>
    <col min="10" max="10" width="12" style="10" customWidth="1"/>
    <col min="11" max="11" width="9.140625" style="10"/>
    <col min="12" max="13" width="0" style="54" hidden="1" customWidth="1"/>
    <col min="14" max="17" width="0" style="10" hidden="1" customWidth="1"/>
    <col min="18" max="16384" width="9.140625" style="1"/>
  </cols>
  <sheetData>
    <row r="1" spans="1:17">
      <c r="O1" s="10" t="s">
        <v>247</v>
      </c>
    </row>
    <row r="2" spans="1:17" ht="15.75">
      <c r="D2" s="84" t="s">
        <v>250</v>
      </c>
      <c r="E2" s="84"/>
      <c r="F2" s="84"/>
      <c r="G2" s="84"/>
      <c r="H2" s="84"/>
      <c r="I2" s="84"/>
      <c r="J2" s="84"/>
      <c r="K2" s="84"/>
      <c r="O2" s="10" t="s">
        <v>248</v>
      </c>
    </row>
    <row r="3" spans="1:17">
      <c r="O3" s="10" t="s">
        <v>249</v>
      </c>
    </row>
    <row r="4" spans="1:17" ht="30.75" customHeight="1">
      <c r="A4" s="9" t="s">
        <v>0</v>
      </c>
      <c r="B4" s="87" t="s">
        <v>10</v>
      </c>
      <c r="C4" s="87" t="s">
        <v>1</v>
      </c>
      <c r="D4" s="87" t="s">
        <v>2</v>
      </c>
      <c r="E4" s="87"/>
      <c r="F4" s="87" t="s">
        <v>11</v>
      </c>
      <c r="G4" s="87" t="s">
        <v>12</v>
      </c>
      <c r="H4" s="85" t="s">
        <v>13</v>
      </c>
      <c r="I4" s="86"/>
      <c r="J4" s="85" t="s">
        <v>14</v>
      </c>
      <c r="K4" s="86"/>
      <c r="L4" s="73" t="s">
        <v>131</v>
      </c>
      <c r="M4" s="74"/>
      <c r="N4" s="75" t="s">
        <v>130</v>
      </c>
      <c r="O4" s="76"/>
      <c r="P4" s="77" t="s">
        <v>132</v>
      </c>
      <c r="Q4" s="78"/>
    </row>
    <row r="5" spans="1:17" ht="63">
      <c r="A5" s="9" t="s">
        <v>9</v>
      </c>
      <c r="B5" s="87"/>
      <c r="C5" s="87"/>
      <c r="D5" s="87"/>
      <c r="E5" s="87"/>
      <c r="F5" s="87"/>
      <c r="G5" s="87"/>
      <c r="H5" s="45" t="s">
        <v>15</v>
      </c>
      <c r="I5" s="45" t="s">
        <v>16</v>
      </c>
      <c r="J5" s="9" t="s">
        <v>15</v>
      </c>
      <c r="K5" s="9" t="s">
        <v>16</v>
      </c>
      <c r="L5" s="55" t="s">
        <v>3</v>
      </c>
      <c r="M5" s="55" t="s">
        <v>4</v>
      </c>
      <c r="N5" s="17" t="s">
        <v>5</v>
      </c>
      <c r="O5" s="17" t="s">
        <v>6</v>
      </c>
      <c r="P5" s="17" t="s">
        <v>7</v>
      </c>
      <c r="Q5" s="17" t="s">
        <v>8</v>
      </c>
    </row>
    <row r="6" spans="1:17" ht="15.75">
      <c r="A6" s="70">
        <v>1</v>
      </c>
      <c r="B6" s="3" t="s">
        <v>17</v>
      </c>
      <c r="C6" s="7"/>
      <c r="D6" s="79" t="s">
        <v>19</v>
      </c>
      <c r="E6" s="79"/>
      <c r="F6" s="15">
        <v>37348</v>
      </c>
      <c r="G6" s="61" t="s">
        <v>22</v>
      </c>
      <c r="H6" s="44"/>
      <c r="I6" s="44"/>
      <c r="J6" s="11">
        <v>600</v>
      </c>
      <c r="K6" s="11">
        <v>38</v>
      </c>
      <c r="L6" s="56">
        <v>46</v>
      </c>
      <c r="M6" s="56">
        <v>0</v>
      </c>
      <c r="N6" s="18">
        <f>(600-600)*75.53*0.3%</f>
        <v>0</v>
      </c>
      <c r="O6" s="18">
        <f>(38-20-5-5-5)*5.04</f>
        <v>15.120000000000001</v>
      </c>
      <c r="P6" s="18">
        <f>L6-N6</f>
        <v>46</v>
      </c>
      <c r="Q6" s="18">
        <v>0</v>
      </c>
    </row>
    <row r="7" spans="1:17" ht="15.75">
      <c r="A7" s="70"/>
      <c r="B7" s="3" t="s">
        <v>18</v>
      </c>
      <c r="C7" s="7">
        <v>3</v>
      </c>
      <c r="D7" s="81" t="s">
        <v>20</v>
      </c>
      <c r="E7" s="81"/>
      <c r="F7" s="15">
        <v>40109</v>
      </c>
      <c r="G7" s="62"/>
      <c r="H7" s="44" t="s">
        <v>23</v>
      </c>
      <c r="I7" s="44" t="s">
        <v>23</v>
      </c>
      <c r="L7" s="56"/>
      <c r="M7" s="56"/>
      <c r="N7" s="18"/>
      <c r="O7" s="18"/>
      <c r="P7" s="18"/>
      <c r="Q7" s="18"/>
    </row>
    <row r="8" spans="1:17" ht="18" customHeight="1">
      <c r="A8" s="70"/>
      <c r="B8" s="5"/>
      <c r="C8" s="8"/>
      <c r="D8" s="81" t="s">
        <v>21</v>
      </c>
      <c r="E8" s="81"/>
      <c r="F8" s="15">
        <v>40631</v>
      </c>
      <c r="G8" s="63"/>
      <c r="H8" s="12"/>
      <c r="I8" s="12"/>
      <c r="J8" s="12"/>
      <c r="K8" s="12"/>
      <c r="L8" s="56"/>
      <c r="M8" s="56"/>
      <c r="N8" s="18"/>
      <c r="O8" s="18"/>
      <c r="P8" s="18"/>
      <c r="Q8" s="18"/>
    </row>
    <row r="9" spans="1:17" ht="15.75">
      <c r="A9" s="70">
        <v>2</v>
      </c>
      <c r="B9" s="79" t="s">
        <v>24</v>
      </c>
      <c r="C9" s="71">
        <v>3</v>
      </c>
      <c r="D9" s="79" t="s">
        <v>25</v>
      </c>
      <c r="E9" s="79"/>
      <c r="F9" s="15">
        <v>41368</v>
      </c>
      <c r="G9" s="61" t="s">
        <v>27</v>
      </c>
      <c r="H9" s="44"/>
      <c r="I9" s="44"/>
      <c r="J9" s="11">
        <v>341</v>
      </c>
      <c r="K9" s="11">
        <v>34</v>
      </c>
      <c r="L9" s="56">
        <v>70</v>
      </c>
      <c r="M9" s="56">
        <v>0</v>
      </c>
      <c r="N9" s="18">
        <v>0</v>
      </c>
      <c r="O9" s="18">
        <v>0</v>
      </c>
      <c r="P9" s="18">
        <f>L9-N9</f>
        <v>70</v>
      </c>
      <c r="Q9" s="18">
        <v>0</v>
      </c>
    </row>
    <row r="10" spans="1:17" ht="15.75">
      <c r="A10" s="70"/>
      <c r="B10" s="79"/>
      <c r="C10" s="71"/>
      <c r="D10" s="79" t="s">
        <v>26</v>
      </c>
      <c r="E10" s="79"/>
      <c r="F10" s="15">
        <v>42273</v>
      </c>
      <c r="G10" s="62"/>
      <c r="H10" s="44"/>
      <c r="I10" s="44" t="s">
        <v>28</v>
      </c>
      <c r="J10" s="11"/>
      <c r="K10" s="11"/>
      <c r="L10" s="56"/>
      <c r="M10" s="56"/>
      <c r="N10" s="18"/>
      <c r="O10" s="18"/>
      <c r="P10" s="18"/>
      <c r="Q10" s="18"/>
    </row>
    <row r="11" spans="1:17" ht="19.5" customHeight="1">
      <c r="A11" s="70"/>
      <c r="B11" s="79"/>
      <c r="C11" s="71"/>
      <c r="D11" s="79" t="s">
        <v>129</v>
      </c>
      <c r="E11" s="79"/>
      <c r="F11" s="15">
        <v>42273</v>
      </c>
      <c r="G11" s="63"/>
      <c r="H11" s="12"/>
      <c r="I11" s="12"/>
      <c r="J11" s="12"/>
      <c r="K11" s="12"/>
      <c r="L11" s="56"/>
      <c r="M11" s="56"/>
      <c r="N11" s="18"/>
      <c r="O11" s="18"/>
      <c r="P11" s="18"/>
      <c r="Q11" s="18"/>
    </row>
    <row r="12" spans="1:17" ht="15.75">
      <c r="A12" s="70">
        <v>3</v>
      </c>
      <c r="B12" s="3" t="s">
        <v>29</v>
      </c>
      <c r="C12" s="7"/>
      <c r="D12" s="79" t="s">
        <v>31</v>
      </c>
      <c r="E12" s="79"/>
      <c r="F12" s="15">
        <v>39467</v>
      </c>
      <c r="G12" s="61" t="s">
        <v>34</v>
      </c>
      <c r="H12" s="44"/>
      <c r="I12" s="44"/>
      <c r="J12" s="11">
        <v>516</v>
      </c>
      <c r="K12" s="11">
        <v>38.9</v>
      </c>
      <c r="L12" s="56">
        <v>113</v>
      </c>
      <c r="M12" s="56">
        <v>91</v>
      </c>
      <c r="N12" s="18">
        <v>0</v>
      </c>
      <c r="O12" s="19">
        <v>0</v>
      </c>
      <c r="P12" s="18">
        <f t="shared" ref="P12:Q65" si="0">L12-N12</f>
        <v>113</v>
      </c>
      <c r="Q12" s="19">
        <f t="shared" si="0"/>
        <v>91</v>
      </c>
    </row>
    <row r="13" spans="1:17" ht="15.75">
      <c r="A13" s="70"/>
      <c r="B13" s="3" t="s">
        <v>30</v>
      </c>
      <c r="C13" s="7">
        <v>3</v>
      </c>
      <c r="D13" s="79" t="s">
        <v>32</v>
      </c>
      <c r="E13" s="79"/>
      <c r="F13" s="15">
        <v>40288</v>
      </c>
      <c r="G13" s="62"/>
      <c r="H13" s="44" t="s">
        <v>28</v>
      </c>
      <c r="I13" s="44" t="s">
        <v>35</v>
      </c>
      <c r="L13" s="56"/>
      <c r="M13" s="56"/>
      <c r="N13" s="18"/>
      <c r="O13" s="18"/>
      <c r="P13" s="18"/>
      <c r="Q13" s="18"/>
    </row>
    <row r="14" spans="1:17" ht="16.5" customHeight="1">
      <c r="A14" s="70"/>
      <c r="B14" s="5"/>
      <c r="C14" s="8"/>
      <c r="D14" s="79" t="s">
        <v>33</v>
      </c>
      <c r="E14" s="79"/>
      <c r="F14" s="15">
        <v>40715</v>
      </c>
      <c r="G14" s="63"/>
      <c r="H14" s="12"/>
      <c r="I14" s="44"/>
      <c r="J14" s="12"/>
      <c r="K14" s="12"/>
      <c r="L14" s="56"/>
      <c r="M14" s="56"/>
      <c r="N14" s="18"/>
      <c r="O14" s="18"/>
      <c r="P14" s="18"/>
      <c r="Q14" s="18"/>
    </row>
    <row r="15" spans="1:17" ht="15.75">
      <c r="A15" s="70">
        <v>4</v>
      </c>
      <c r="B15" s="3" t="s">
        <v>36</v>
      </c>
      <c r="C15" s="7"/>
      <c r="D15" s="79" t="s">
        <v>38</v>
      </c>
      <c r="E15" s="79"/>
      <c r="F15" s="15">
        <v>37553</v>
      </c>
      <c r="G15" s="61" t="s">
        <v>41</v>
      </c>
      <c r="H15" s="44"/>
      <c r="I15" s="44"/>
      <c r="J15" s="11">
        <v>519</v>
      </c>
      <c r="K15" s="11">
        <v>38.799999999999997</v>
      </c>
      <c r="L15" s="56">
        <v>107</v>
      </c>
      <c r="M15" s="56">
        <v>0</v>
      </c>
      <c r="N15" s="18">
        <v>0</v>
      </c>
      <c r="O15" s="19">
        <f>(38.8-20-5-5-5)*5.04</f>
        <v>19.151999999999987</v>
      </c>
      <c r="P15" s="18">
        <f t="shared" si="0"/>
        <v>107</v>
      </c>
      <c r="Q15" s="19">
        <v>0</v>
      </c>
    </row>
    <row r="16" spans="1:17" ht="15.75">
      <c r="A16" s="70"/>
      <c r="B16" s="3" t="s">
        <v>37</v>
      </c>
      <c r="C16" s="7">
        <v>3</v>
      </c>
      <c r="D16" s="79" t="s">
        <v>39</v>
      </c>
      <c r="E16" s="79"/>
      <c r="F16" s="15">
        <v>38497</v>
      </c>
      <c r="G16" s="62"/>
      <c r="H16" s="44" t="s">
        <v>23</v>
      </c>
      <c r="I16" s="44" t="s">
        <v>42</v>
      </c>
      <c r="L16" s="56"/>
      <c r="M16" s="56"/>
      <c r="N16" s="18"/>
      <c r="O16" s="18"/>
      <c r="P16" s="18"/>
      <c r="Q16" s="18"/>
    </row>
    <row r="17" spans="1:17" ht="19.5" customHeight="1">
      <c r="A17" s="70"/>
      <c r="B17" s="5"/>
      <c r="C17" s="8"/>
      <c r="D17" s="79" t="s">
        <v>40</v>
      </c>
      <c r="E17" s="79"/>
      <c r="F17" s="15">
        <v>42651</v>
      </c>
      <c r="G17" s="63"/>
      <c r="H17" s="12"/>
      <c r="I17" s="44"/>
      <c r="J17" s="12"/>
      <c r="K17" s="12"/>
      <c r="L17" s="56"/>
      <c r="M17" s="56"/>
      <c r="N17" s="18"/>
      <c r="O17" s="18"/>
      <c r="P17" s="18"/>
      <c r="Q17" s="18"/>
    </row>
    <row r="18" spans="1:17" ht="22.5" customHeight="1">
      <c r="A18" s="70">
        <v>5</v>
      </c>
      <c r="B18" s="3" t="s">
        <v>43</v>
      </c>
      <c r="C18" s="7"/>
      <c r="D18" s="79" t="s">
        <v>45</v>
      </c>
      <c r="E18" s="79"/>
      <c r="F18" s="15">
        <v>38549</v>
      </c>
      <c r="G18" s="61" t="s">
        <v>48</v>
      </c>
      <c r="H18" s="44"/>
      <c r="I18" s="44"/>
      <c r="J18" s="11"/>
      <c r="K18" s="13"/>
      <c r="L18" s="56">
        <v>105</v>
      </c>
      <c r="M18" s="56">
        <v>104</v>
      </c>
      <c r="N18" s="18"/>
      <c r="O18" s="18"/>
      <c r="P18" s="18"/>
      <c r="Q18" s="18"/>
    </row>
    <row r="19" spans="1:17" ht="15.75">
      <c r="A19" s="70"/>
      <c r="B19" s="3" t="s">
        <v>44</v>
      </c>
      <c r="C19" s="7">
        <v>3</v>
      </c>
      <c r="D19" s="79" t="s">
        <v>46</v>
      </c>
      <c r="E19" s="79"/>
      <c r="F19" s="15">
        <v>39091</v>
      </c>
      <c r="G19" s="62"/>
      <c r="H19" s="44" t="s">
        <v>23</v>
      </c>
      <c r="I19" s="44" t="s">
        <v>28</v>
      </c>
      <c r="J19" s="11">
        <v>511</v>
      </c>
      <c r="K19" s="13">
        <v>37.700000000000003</v>
      </c>
      <c r="L19" s="56">
        <v>0</v>
      </c>
      <c r="M19" s="57">
        <f>(37.7-20-7)*5.03</f>
        <v>53.821000000000019</v>
      </c>
      <c r="N19" s="18">
        <v>0</v>
      </c>
      <c r="O19" s="19">
        <v>0</v>
      </c>
      <c r="P19" s="18">
        <f t="shared" si="0"/>
        <v>0</v>
      </c>
      <c r="Q19" s="19">
        <v>0</v>
      </c>
    </row>
    <row r="20" spans="1:17" ht="21.75" customHeight="1">
      <c r="A20" s="70"/>
      <c r="B20" s="5"/>
      <c r="C20" s="8"/>
      <c r="D20" s="79" t="s">
        <v>47</v>
      </c>
      <c r="E20" s="79"/>
      <c r="F20" s="15">
        <v>39748</v>
      </c>
      <c r="G20" s="63"/>
      <c r="H20" s="12"/>
      <c r="I20" s="12"/>
      <c r="J20" s="12"/>
      <c r="K20" s="13"/>
      <c r="L20" s="56"/>
      <c r="M20" s="56"/>
      <c r="N20" s="18"/>
      <c r="O20" s="18"/>
      <c r="P20" s="18"/>
      <c r="Q20" s="18"/>
    </row>
    <row r="21" spans="1:17" ht="15.75">
      <c r="A21" s="70">
        <v>6</v>
      </c>
      <c r="B21" s="79" t="s">
        <v>49</v>
      </c>
      <c r="C21" s="7"/>
      <c r="D21" s="79" t="s">
        <v>50</v>
      </c>
      <c r="E21" s="79"/>
      <c r="F21" s="15">
        <v>37591</v>
      </c>
      <c r="G21" s="61" t="s">
        <v>53</v>
      </c>
      <c r="H21" s="44"/>
      <c r="I21" s="44"/>
      <c r="J21" s="20">
        <v>1073.78</v>
      </c>
      <c r="K21" s="20">
        <v>49.8</v>
      </c>
      <c r="L21" s="56">
        <v>222</v>
      </c>
      <c r="M21" s="56">
        <v>159</v>
      </c>
      <c r="N21" s="19">
        <f>(1073.78-600)*75.53*0.3%</f>
        <v>107.3538102</v>
      </c>
      <c r="O21" s="19">
        <f>(49.8-20-7-7-7)*5.04</f>
        <v>44.351999999999983</v>
      </c>
      <c r="P21" s="19">
        <f t="shared" si="0"/>
        <v>114.6461898</v>
      </c>
      <c r="Q21" s="19">
        <f t="shared" si="0"/>
        <v>114.64800000000002</v>
      </c>
    </row>
    <row r="22" spans="1:17" ht="15.75">
      <c r="A22" s="70"/>
      <c r="B22" s="79"/>
      <c r="C22" s="7">
        <v>3</v>
      </c>
      <c r="D22" s="79" t="s">
        <v>51</v>
      </c>
      <c r="E22" s="79"/>
      <c r="F22" s="15">
        <v>38168</v>
      </c>
      <c r="G22" s="62"/>
      <c r="H22" s="44" t="s">
        <v>23</v>
      </c>
      <c r="I22" s="44" t="s">
        <v>23</v>
      </c>
      <c r="L22" s="56"/>
      <c r="M22" s="56"/>
      <c r="N22" s="18"/>
      <c r="O22" s="18"/>
      <c r="P22" s="18"/>
      <c r="Q22" s="18"/>
    </row>
    <row r="23" spans="1:17" ht="18" customHeight="1">
      <c r="A23" s="70"/>
      <c r="B23" s="79"/>
      <c r="C23" s="8"/>
      <c r="D23" s="79" t="s">
        <v>52</v>
      </c>
      <c r="E23" s="79"/>
      <c r="F23" s="15">
        <v>40341</v>
      </c>
      <c r="G23" s="63"/>
      <c r="H23" s="12"/>
      <c r="I23" s="12"/>
      <c r="J23" s="12"/>
      <c r="K23" s="12"/>
      <c r="L23" s="56"/>
      <c r="M23" s="56"/>
      <c r="N23" s="18"/>
      <c r="O23" s="18"/>
      <c r="P23" s="18"/>
      <c r="Q23" s="18"/>
    </row>
    <row r="24" spans="1:17" ht="15.75">
      <c r="A24" s="70">
        <v>7</v>
      </c>
      <c r="B24" s="3" t="s">
        <v>54</v>
      </c>
      <c r="C24" s="71">
        <v>3</v>
      </c>
      <c r="D24" s="79" t="s">
        <v>56</v>
      </c>
      <c r="E24" s="79"/>
      <c r="F24" s="15">
        <v>38019</v>
      </c>
      <c r="G24" s="61" t="s">
        <v>59</v>
      </c>
      <c r="H24" s="44"/>
      <c r="I24" s="44"/>
      <c r="J24" s="11">
        <v>718</v>
      </c>
      <c r="K24" s="13">
        <v>36.4</v>
      </c>
      <c r="L24" s="56">
        <v>107</v>
      </c>
      <c r="M24" s="56">
        <v>85</v>
      </c>
      <c r="N24" s="19">
        <f>(718-600)*75.53*0.3%</f>
        <v>26.737620000000003</v>
      </c>
      <c r="O24" s="19">
        <v>0</v>
      </c>
      <c r="P24" s="19">
        <f t="shared" si="0"/>
        <v>80.262379999999993</v>
      </c>
      <c r="Q24" s="19">
        <f t="shared" si="0"/>
        <v>85</v>
      </c>
    </row>
    <row r="25" spans="1:17" ht="15.75">
      <c r="A25" s="70"/>
      <c r="B25" s="3" t="s">
        <v>55</v>
      </c>
      <c r="C25" s="71"/>
      <c r="D25" s="79" t="s">
        <v>57</v>
      </c>
      <c r="E25" s="79"/>
      <c r="F25" s="15">
        <v>39990</v>
      </c>
      <c r="G25" s="62"/>
      <c r="H25" s="44" t="s">
        <v>23</v>
      </c>
      <c r="I25" s="44" t="s">
        <v>28</v>
      </c>
      <c r="K25" s="13"/>
      <c r="L25" s="56"/>
      <c r="M25" s="56"/>
      <c r="N25" s="18"/>
      <c r="O25" s="18"/>
      <c r="P25" s="18"/>
      <c r="Q25" s="18"/>
    </row>
    <row r="26" spans="1:17" ht="18.75" customHeight="1">
      <c r="A26" s="70"/>
      <c r="B26" s="5"/>
      <c r="C26" s="71"/>
      <c r="D26" s="79" t="s">
        <v>58</v>
      </c>
      <c r="E26" s="79"/>
      <c r="F26" s="15">
        <v>42887</v>
      </c>
      <c r="G26" s="63"/>
      <c r="H26" s="12"/>
      <c r="I26" s="12"/>
      <c r="J26" s="12"/>
      <c r="K26" s="13"/>
      <c r="L26" s="56"/>
      <c r="M26" s="56"/>
      <c r="N26" s="18"/>
      <c r="O26" s="18"/>
      <c r="P26" s="18"/>
      <c r="Q26" s="18"/>
    </row>
    <row r="27" spans="1:17" ht="15.75">
      <c r="A27" s="70">
        <v>8</v>
      </c>
      <c r="B27" s="3" t="s">
        <v>60</v>
      </c>
      <c r="C27" s="71">
        <v>3</v>
      </c>
      <c r="D27" s="79" t="s">
        <v>62</v>
      </c>
      <c r="E27" s="79"/>
      <c r="F27" s="15">
        <v>39718</v>
      </c>
      <c r="G27" s="61" t="s">
        <v>66</v>
      </c>
      <c r="H27" s="44"/>
      <c r="I27" s="44"/>
      <c r="J27" s="11">
        <v>694</v>
      </c>
      <c r="K27" s="11">
        <v>38</v>
      </c>
      <c r="L27" s="56">
        <v>143</v>
      </c>
      <c r="M27" s="56">
        <v>91</v>
      </c>
      <c r="N27" s="19">
        <f>(694-600)*75.53*0.3%</f>
        <v>21.29946</v>
      </c>
      <c r="O27" s="19">
        <v>0</v>
      </c>
      <c r="P27" s="19">
        <f t="shared" si="0"/>
        <v>121.70054</v>
      </c>
      <c r="Q27" s="19">
        <f t="shared" si="0"/>
        <v>91</v>
      </c>
    </row>
    <row r="28" spans="1:17" ht="15.75">
      <c r="A28" s="70"/>
      <c r="B28" s="3" t="s">
        <v>61</v>
      </c>
      <c r="C28" s="71"/>
      <c r="D28" s="79" t="s">
        <v>63</v>
      </c>
      <c r="E28" s="79"/>
      <c r="F28" s="15">
        <v>40180</v>
      </c>
      <c r="G28" s="62"/>
      <c r="H28" s="44" t="s">
        <v>23</v>
      </c>
      <c r="I28" s="44" t="s">
        <v>23</v>
      </c>
      <c r="L28" s="56"/>
      <c r="M28" s="56"/>
      <c r="N28" s="18"/>
      <c r="O28" s="18"/>
      <c r="P28" s="19"/>
      <c r="Q28" s="19"/>
    </row>
    <row r="29" spans="1:17" ht="15" customHeight="1">
      <c r="A29" s="70"/>
      <c r="B29" s="5"/>
      <c r="C29" s="71"/>
      <c r="D29" s="79" t="s">
        <v>64</v>
      </c>
      <c r="E29" s="79"/>
      <c r="F29" s="15">
        <v>41212</v>
      </c>
      <c r="G29" s="63"/>
      <c r="H29" s="12"/>
      <c r="I29" s="44"/>
      <c r="J29" s="12"/>
      <c r="K29" s="12"/>
      <c r="L29" s="56"/>
      <c r="M29" s="56"/>
      <c r="N29" s="18"/>
      <c r="O29" s="18"/>
      <c r="P29" s="19"/>
      <c r="Q29" s="19"/>
    </row>
    <row r="30" spans="1:17" ht="15.75" hidden="1">
      <c r="A30" s="70"/>
      <c r="B30" s="5"/>
      <c r="C30" s="71"/>
      <c r="D30" s="80"/>
      <c r="E30" s="80"/>
      <c r="F30" s="8"/>
      <c r="G30" s="5"/>
      <c r="H30" s="12"/>
      <c r="I30" s="44"/>
      <c r="J30" s="12"/>
      <c r="K30" s="12"/>
      <c r="L30" s="56"/>
      <c r="M30" s="56"/>
      <c r="N30" s="18"/>
      <c r="O30" s="18"/>
      <c r="P30" s="19">
        <f t="shared" si="0"/>
        <v>0</v>
      </c>
      <c r="Q30" s="19">
        <f t="shared" si="0"/>
        <v>0</v>
      </c>
    </row>
    <row r="31" spans="1:17" ht="15.75">
      <c r="A31" s="70">
        <v>9</v>
      </c>
      <c r="B31" s="3" t="s">
        <v>67</v>
      </c>
      <c r="C31" s="71">
        <v>3</v>
      </c>
      <c r="D31" s="79" t="s">
        <v>69</v>
      </c>
      <c r="E31" s="79"/>
      <c r="F31" s="7">
        <v>2008</v>
      </c>
      <c r="G31" s="3" t="s">
        <v>65</v>
      </c>
      <c r="H31" s="44"/>
      <c r="I31" s="44"/>
      <c r="J31" s="11">
        <v>768</v>
      </c>
      <c r="K31" s="11">
        <v>73.2</v>
      </c>
      <c r="L31" s="56">
        <v>40</v>
      </c>
      <c r="M31" s="56">
        <v>68</v>
      </c>
      <c r="N31" s="19">
        <f>(768-600)*75.53*0.3%</f>
        <v>38.067120000000003</v>
      </c>
      <c r="O31" s="19">
        <f>(72.3-20-7-7-7)*5.04</f>
        <v>157.75199999999998</v>
      </c>
      <c r="P31" s="19">
        <f t="shared" si="0"/>
        <v>1.9328799999999973</v>
      </c>
      <c r="Q31" s="19">
        <v>0</v>
      </c>
    </row>
    <row r="32" spans="1:17" ht="15.75">
      <c r="A32" s="70"/>
      <c r="B32" s="3" t="s">
        <v>68</v>
      </c>
      <c r="C32" s="71"/>
      <c r="D32" s="79" t="s">
        <v>70</v>
      </c>
      <c r="E32" s="79"/>
      <c r="F32" s="7">
        <v>2009</v>
      </c>
      <c r="G32" s="3" t="s">
        <v>72</v>
      </c>
      <c r="H32" s="44" t="s">
        <v>23</v>
      </c>
      <c r="I32" s="44"/>
      <c r="L32" s="56"/>
      <c r="M32" s="56"/>
      <c r="N32" s="18"/>
      <c r="O32" s="18"/>
      <c r="P32" s="18"/>
      <c r="Q32" s="18"/>
    </row>
    <row r="33" spans="1:17" ht="18" customHeight="1">
      <c r="A33" s="70"/>
      <c r="B33" s="5"/>
      <c r="C33" s="71"/>
      <c r="D33" s="79" t="s">
        <v>71</v>
      </c>
      <c r="E33" s="79"/>
      <c r="F33" s="7">
        <v>2014</v>
      </c>
      <c r="G33" s="5"/>
      <c r="H33" s="12"/>
      <c r="I33" s="44" t="s">
        <v>23</v>
      </c>
      <c r="J33" s="12"/>
      <c r="K33" s="12"/>
      <c r="L33" s="56"/>
      <c r="M33" s="56"/>
      <c r="N33" s="18"/>
      <c r="O33" s="18"/>
      <c r="P33" s="18"/>
      <c r="Q33" s="18"/>
    </row>
    <row r="34" spans="1:17" ht="15.75">
      <c r="A34" s="70">
        <v>10</v>
      </c>
      <c r="B34" s="3" t="s">
        <v>73</v>
      </c>
      <c r="C34" s="71">
        <v>3</v>
      </c>
      <c r="D34" s="79" t="s">
        <v>75</v>
      </c>
      <c r="E34" s="79"/>
      <c r="F34" s="7" t="s">
        <v>78</v>
      </c>
      <c r="G34" s="61" t="s">
        <v>79</v>
      </c>
      <c r="H34" s="44"/>
      <c r="I34" s="44"/>
      <c r="J34" s="11">
        <v>779</v>
      </c>
      <c r="K34" s="11">
        <v>61.9</v>
      </c>
      <c r="L34" s="56">
        <v>160</v>
      </c>
      <c r="M34" s="56">
        <v>197</v>
      </c>
      <c r="N34" s="19">
        <f>(779-600)*75.53*0.3%</f>
        <v>40.559610000000006</v>
      </c>
      <c r="O34" s="19">
        <f>(61.9-20-7-7-7)*5.04</f>
        <v>105.336</v>
      </c>
      <c r="P34" s="19">
        <f t="shared" si="0"/>
        <v>119.44038999999999</v>
      </c>
      <c r="Q34" s="19">
        <f t="shared" si="0"/>
        <v>91.664000000000001</v>
      </c>
    </row>
    <row r="35" spans="1:17" ht="15.75">
      <c r="A35" s="70"/>
      <c r="B35" s="3" t="s">
        <v>74</v>
      </c>
      <c r="C35" s="71"/>
      <c r="D35" s="79" t="s">
        <v>76</v>
      </c>
      <c r="E35" s="79"/>
      <c r="F35" s="15">
        <v>40198</v>
      </c>
      <c r="G35" s="62"/>
      <c r="H35" s="44" t="s">
        <v>23</v>
      </c>
      <c r="I35" s="44"/>
      <c r="L35" s="56"/>
      <c r="M35" s="56"/>
      <c r="N35" s="18"/>
      <c r="O35" s="18"/>
      <c r="P35" s="18"/>
      <c r="Q35" s="18"/>
    </row>
    <row r="36" spans="1:17" ht="20.25" customHeight="1">
      <c r="A36" s="70"/>
      <c r="B36" s="5"/>
      <c r="C36" s="71"/>
      <c r="D36" s="79" t="s">
        <v>77</v>
      </c>
      <c r="E36" s="79"/>
      <c r="F36" s="7">
        <v>2016</v>
      </c>
      <c r="G36" s="63"/>
      <c r="H36" s="12"/>
      <c r="I36" s="44" t="s">
        <v>23</v>
      </c>
      <c r="J36" s="12"/>
      <c r="K36" s="12"/>
      <c r="L36" s="56"/>
      <c r="M36" s="56"/>
      <c r="N36" s="18"/>
      <c r="O36" s="18"/>
      <c r="P36" s="18"/>
      <c r="Q36" s="18"/>
    </row>
    <row r="37" spans="1:17" ht="15.75">
      <c r="A37" s="70">
        <v>11</v>
      </c>
      <c r="B37" s="3" t="s">
        <v>80</v>
      </c>
      <c r="C37" s="71">
        <v>3</v>
      </c>
      <c r="D37" s="79" t="s">
        <v>82</v>
      </c>
      <c r="E37" s="79"/>
      <c r="F37" s="15">
        <v>40387</v>
      </c>
      <c r="G37" s="61" t="s">
        <v>85</v>
      </c>
      <c r="H37" s="44"/>
      <c r="I37" s="44"/>
      <c r="J37" s="11">
        <v>751</v>
      </c>
      <c r="K37" s="11">
        <v>61.9</v>
      </c>
      <c r="L37" s="56">
        <v>155</v>
      </c>
      <c r="M37" s="56">
        <v>133</v>
      </c>
      <c r="N37" s="19">
        <f>(751-600)*75.53*0.3%</f>
        <v>34.215090000000004</v>
      </c>
      <c r="O37" s="19">
        <f>(61.9-20-7-7-7)*5.04</f>
        <v>105.336</v>
      </c>
      <c r="P37" s="19">
        <f>L37-N37</f>
        <v>120.78491</v>
      </c>
      <c r="Q37" s="19">
        <v>0</v>
      </c>
    </row>
    <row r="38" spans="1:17" ht="15.75">
      <c r="A38" s="70"/>
      <c r="B38" s="3" t="s">
        <v>81</v>
      </c>
      <c r="C38" s="71"/>
      <c r="D38" s="79" t="s">
        <v>83</v>
      </c>
      <c r="E38" s="79"/>
      <c r="F38" s="15">
        <v>41748</v>
      </c>
      <c r="G38" s="62"/>
      <c r="H38" s="44" t="s">
        <v>23</v>
      </c>
      <c r="I38" s="44" t="s">
        <v>23</v>
      </c>
      <c r="J38" s="18"/>
      <c r="K38" s="18"/>
      <c r="L38" s="56"/>
      <c r="M38" s="56"/>
      <c r="N38" s="18"/>
      <c r="O38" s="18"/>
      <c r="P38" s="18"/>
      <c r="Q38" s="18"/>
    </row>
    <row r="39" spans="1:17" ht="18.75" customHeight="1">
      <c r="A39" s="70"/>
      <c r="B39" s="5"/>
      <c r="C39" s="71"/>
      <c r="D39" s="79" t="s">
        <v>84</v>
      </c>
      <c r="E39" s="79"/>
      <c r="F39" s="15">
        <v>43261</v>
      </c>
      <c r="G39" s="63"/>
      <c r="H39" s="12"/>
      <c r="I39" s="44"/>
      <c r="J39" s="12"/>
      <c r="K39" s="12"/>
      <c r="L39" s="56"/>
      <c r="M39" s="56"/>
      <c r="N39" s="18"/>
      <c r="O39" s="18"/>
      <c r="P39" s="18"/>
      <c r="Q39" s="18"/>
    </row>
    <row r="40" spans="1:17" ht="15.75">
      <c r="A40" s="70">
        <v>12</v>
      </c>
      <c r="B40" s="79" t="s">
        <v>86</v>
      </c>
      <c r="C40" s="71">
        <v>3</v>
      </c>
      <c r="D40" s="79" t="s">
        <v>87</v>
      </c>
      <c r="E40" s="79"/>
      <c r="F40" s="15">
        <v>38706</v>
      </c>
      <c r="G40" s="61" t="s">
        <v>90</v>
      </c>
      <c r="H40" s="44"/>
      <c r="I40" s="44"/>
      <c r="J40" s="11"/>
      <c r="K40" s="11"/>
      <c r="L40" s="56"/>
      <c r="M40" s="56"/>
      <c r="N40" s="18"/>
      <c r="O40" s="18"/>
      <c r="P40" s="18"/>
      <c r="Q40" s="18"/>
    </row>
    <row r="41" spans="1:17" ht="15.75">
      <c r="A41" s="70"/>
      <c r="B41" s="79"/>
      <c r="C41" s="71"/>
      <c r="D41" s="79" t="s">
        <v>88</v>
      </c>
      <c r="E41" s="79"/>
      <c r="F41" s="15">
        <v>40126</v>
      </c>
      <c r="G41" s="62"/>
      <c r="H41" s="44" t="s">
        <v>23</v>
      </c>
      <c r="I41" s="44" t="s">
        <v>23</v>
      </c>
      <c r="J41" s="11">
        <v>520</v>
      </c>
      <c r="K41" s="11">
        <v>26.3</v>
      </c>
      <c r="L41" s="56">
        <v>27</v>
      </c>
      <c r="M41" s="56">
        <v>0</v>
      </c>
      <c r="N41" s="18">
        <v>0</v>
      </c>
      <c r="O41" s="18">
        <v>0</v>
      </c>
      <c r="P41" s="18">
        <v>0</v>
      </c>
      <c r="Q41" s="18">
        <f t="shared" si="0"/>
        <v>0</v>
      </c>
    </row>
    <row r="42" spans="1:17" ht="18" customHeight="1">
      <c r="A42" s="70"/>
      <c r="B42" s="79"/>
      <c r="C42" s="71"/>
      <c r="D42" s="79" t="s">
        <v>89</v>
      </c>
      <c r="E42" s="79"/>
      <c r="F42" s="15">
        <v>41716</v>
      </c>
      <c r="G42" s="63"/>
      <c r="H42" s="12"/>
      <c r="I42" s="44"/>
      <c r="J42" s="12"/>
      <c r="K42" s="12"/>
      <c r="L42" s="56"/>
      <c r="M42" s="56"/>
      <c r="N42" s="18"/>
      <c r="O42" s="18"/>
      <c r="P42" s="18"/>
      <c r="Q42" s="18"/>
    </row>
    <row r="43" spans="1:17" ht="15.75">
      <c r="A43" s="70">
        <v>13</v>
      </c>
      <c r="B43" s="81" t="s">
        <v>91</v>
      </c>
      <c r="C43" s="71">
        <v>3</v>
      </c>
      <c r="D43" s="79" t="s">
        <v>92</v>
      </c>
      <c r="E43" s="79"/>
      <c r="F43" s="15">
        <v>41114</v>
      </c>
      <c r="G43" s="61" t="s">
        <v>133</v>
      </c>
      <c r="H43" s="44"/>
      <c r="I43" s="44"/>
      <c r="J43" s="13">
        <v>380</v>
      </c>
      <c r="K43" s="13">
        <v>29.7</v>
      </c>
      <c r="L43" s="56">
        <v>16</v>
      </c>
      <c r="M43" s="56">
        <v>2</v>
      </c>
      <c r="N43" s="19">
        <v>0</v>
      </c>
      <c r="O43" s="19">
        <v>0</v>
      </c>
      <c r="P43" s="18">
        <f t="shared" si="0"/>
        <v>16</v>
      </c>
      <c r="Q43" s="19">
        <v>0</v>
      </c>
    </row>
    <row r="44" spans="1:17" ht="20.25" customHeight="1">
      <c r="A44" s="70"/>
      <c r="B44" s="81"/>
      <c r="C44" s="71"/>
      <c r="D44" s="79" t="s">
        <v>93</v>
      </c>
      <c r="E44" s="79"/>
      <c r="F44" s="15">
        <v>42821</v>
      </c>
      <c r="G44" s="62"/>
      <c r="H44" s="44" t="s">
        <v>95</v>
      </c>
      <c r="I44" s="44" t="s">
        <v>95</v>
      </c>
      <c r="J44" s="13"/>
      <c r="K44" s="13"/>
      <c r="L44" s="56"/>
      <c r="M44" s="56"/>
      <c r="N44" s="18"/>
      <c r="O44" s="18"/>
      <c r="P44" s="18"/>
      <c r="Q44" s="18"/>
    </row>
    <row r="45" spans="1:17" ht="18.75" customHeight="1">
      <c r="A45" s="70"/>
      <c r="B45" s="81"/>
      <c r="C45" s="71"/>
      <c r="D45" s="79" t="s">
        <v>94</v>
      </c>
      <c r="E45" s="79"/>
      <c r="F45" s="15">
        <v>41478</v>
      </c>
      <c r="G45" s="63"/>
      <c r="H45" s="12"/>
      <c r="I45" s="12"/>
      <c r="J45" s="13"/>
      <c r="K45" s="13"/>
      <c r="L45" s="56"/>
      <c r="M45" s="56"/>
      <c r="N45" s="18"/>
      <c r="O45" s="18"/>
      <c r="P45" s="18"/>
      <c r="Q45" s="18"/>
    </row>
    <row r="46" spans="1:17" ht="15.75">
      <c r="A46" s="70">
        <v>14</v>
      </c>
      <c r="B46" s="3" t="s">
        <v>96</v>
      </c>
      <c r="C46" s="71">
        <v>3</v>
      </c>
      <c r="D46" s="81" t="s">
        <v>98</v>
      </c>
      <c r="E46" s="81"/>
      <c r="F46" s="15">
        <v>39565</v>
      </c>
      <c r="G46" s="61" t="s">
        <v>101</v>
      </c>
      <c r="H46" s="44"/>
      <c r="I46" s="44"/>
      <c r="J46" s="11">
        <v>756</v>
      </c>
      <c r="K46" s="11">
        <v>43.48</v>
      </c>
      <c r="L46" s="56">
        <v>156</v>
      </c>
      <c r="M46" s="56">
        <v>125</v>
      </c>
      <c r="N46" s="19">
        <f>(756-600)*75.53*0.3%</f>
        <v>35.348040000000005</v>
      </c>
      <c r="O46" s="19">
        <f>(43.48-20-7-7-7)*5.04</f>
        <v>12.499199999999984</v>
      </c>
      <c r="P46" s="19">
        <f t="shared" si="0"/>
        <v>120.65196</v>
      </c>
      <c r="Q46" s="19">
        <f t="shared" si="0"/>
        <v>112.50080000000001</v>
      </c>
    </row>
    <row r="47" spans="1:17" ht="15.75">
      <c r="A47" s="70"/>
      <c r="B47" s="3" t="s">
        <v>97</v>
      </c>
      <c r="C47" s="71"/>
      <c r="D47" s="81" t="s">
        <v>99</v>
      </c>
      <c r="E47" s="81"/>
      <c r="F47" s="15">
        <v>40564</v>
      </c>
      <c r="G47" s="62"/>
      <c r="H47" s="44" t="s">
        <v>23</v>
      </c>
      <c r="I47" s="44" t="s">
        <v>23</v>
      </c>
      <c r="J47" s="18"/>
      <c r="K47" s="18"/>
      <c r="L47" s="56"/>
      <c r="M47" s="56"/>
      <c r="N47" s="18"/>
      <c r="O47" s="18"/>
      <c r="P47" s="18"/>
      <c r="Q47" s="18"/>
    </row>
    <row r="48" spans="1:17" ht="16.5" customHeight="1">
      <c r="A48" s="70"/>
      <c r="B48" s="5"/>
      <c r="C48" s="71"/>
      <c r="D48" s="81" t="s">
        <v>100</v>
      </c>
      <c r="E48" s="81"/>
      <c r="F48" s="15">
        <v>43313</v>
      </c>
      <c r="G48" s="63"/>
      <c r="H48" s="12"/>
      <c r="I48" s="12"/>
      <c r="J48" s="12"/>
      <c r="K48" s="11"/>
      <c r="L48" s="56"/>
      <c r="M48" s="56"/>
      <c r="N48" s="18"/>
      <c r="O48" s="18"/>
      <c r="P48" s="18"/>
      <c r="Q48" s="18"/>
    </row>
    <row r="49" spans="1:17" ht="12.75" customHeight="1">
      <c r="A49" s="70">
        <v>15</v>
      </c>
      <c r="B49" s="3" t="s">
        <v>102</v>
      </c>
      <c r="C49" s="71">
        <v>3</v>
      </c>
      <c r="D49" s="79"/>
      <c r="E49" s="79"/>
      <c r="F49" s="7"/>
      <c r="G49" s="3" t="s">
        <v>107</v>
      </c>
      <c r="H49" s="44"/>
      <c r="I49" s="44"/>
      <c r="J49" s="11">
        <v>449.15</v>
      </c>
      <c r="K49" s="11">
        <v>37.200000000000003</v>
      </c>
      <c r="L49" s="56">
        <v>15</v>
      </c>
      <c r="M49" s="56">
        <v>15</v>
      </c>
      <c r="N49" s="18">
        <v>0</v>
      </c>
      <c r="O49" s="19">
        <v>0</v>
      </c>
      <c r="P49" s="18">
        <f t="shared" si="0"/>
        <v>15</v>
      </c>
      <c r="Q49" s="19">
        <v>0</v>
      </c>
    </row>
    <row r="50" spans="1:17" ht="15.75">
      <c r="A50" s="70"/>
      <c r="B50" s="3" t="s">
        <v>103</v>
      </c>
      <c r="C50" s="71"/>
      <c r="D50" s="79" t="s">
        <v>104</v>
      </c>
      <c r="E50" s="79"/>
      <c r="F50" s="7">
        <v>2013</v>
      </c>
      <c r="G50" s="61" t="s">
        <v>108</v>
      </c>
      <c r="H50" s="44"/>
      <c r="I50" s="44"/>
      <c r="J50" s="11"/>
      <c r="K50" s="11"/>
      <c r="L50" s="56"/>
      <c r="M50" s="56"/>
      <c r="N50" s="18"/>
      <c r="O50" s="18"/>
      <c r="P50" s="18"/>
      <c r="Q50" s="18"/>
    </row>
    <row r="51" spans="1:17" ht="16.5" customHeight="1">
      <c r="A51" s="70"/>
      <c r="B51" s="3"/>
      <c r="C51" s="71"/>
      <c r="D51" s="79" t="s">
        <v>105</v>
      </c>
      <c r="E51" s="79"/>
      <c r="F51" s="7">
        <v>2015</v>
      </c>
      <c r="G51" s="62"/>
      <c r="H51" s="44" t="s">
        <v>95</v>
      </c>
      <c r="I51" s="44" t="s">
        <v>95</v>
      </c>
      <c r="J51" s="11"/>
      <c r="K51" s="11"/>
      <c r="L51" s="56"/>
      <c r="M51" s="56"/>
      <c r="N51" s="18"/>
      <c r="O51" s="18"/>
      <c r="P51" s="18"/>
      <c r="Q51" s="18"/>
    </row>
    <row r="52" spans="1:17" ht="17.25" customHeight="1">
      <c r="A52" s="70"/>
      <c r="B52" s="5"/>
      <c r="C52" s="71"/>
      <c r="D52" s="79" t="s">
        <v>106</v>
      </c>
      <c r="E52" s="79"/>
      <c r="F52" s="7">
        <v>2016</v>
      </c>
      <c r="G52" s="63"/>
      <c r="H52" s="12"/>
      <c r="I52" s="12"/>
      <c r="J52" s="12"/>
      <c r="K52" s="11"/>
      <c r="L52" s="56"/>
      <c r="M52" s="56"/>
      <c r="N52" s="18"/>
      <c r="O52" s="18"/>
      <c r="P52" s="18"/>
      <c r="Q52" s="18"/>
    </row>
    <row r="53" spans="1:17" ht="15.75" hidden="1">
      <c r="A53" s="70"/>
      <c r="B53" s="5"/>
      <c r="C53" s="71"/>
      <c r="D53" s="80"/>
      <c r="E53" s="80"/>
      <c r="F53" s="8"/>
      <c r="G53" s="5"/>
      <c r="H53" s="12"/>
      <c r="I53" s="12"/>
      <c r="J53" s="12"/>
      <c r="K53" s="11"/>
      <c r="L53" s="56"/>
      <c r="M53" s="56"/>
      <c r="N53" s="18"/>
      <c r="O53" s="18"/>
      <c r="P53" s="18">
        <f t="shared" si="0"/>
        <v>0</v>
      </c>
      <c r="Q53" s="18">
        <f t="shared" si="0"/>
        <v>0</v>
      </c>
    </row>
    <row r="54" spans="1:17" ht="17.25" customHeight="1">
      <c r="A54" s="70">
        <v>16</v>
      </c>
      <c r="B54" s="3" t="s">
        <v>109</v>
      </c>
      <c r="C54" s="71">
        <v>3</v>
      </c>
      <c r="D54" s="79"/>
      <c r="E54" s="79"/>
      <c r="F54" s="7"/>
      <c r="G54" s="3" t="s">
        <v>107</v>
      </c>
      <c r="H54" s="44"/>
      <c r="I54" s="44"/>
      <c r="J54" s="11">
        <v>760</v>
      </c>
      <c r="K54" s="11">
        <v>49.8</v>
      </c>
      <c r="L54" s="56">
        <v>157</v>
      </c>
      <c r="M54" s="56">
        <v>53</v>
      </c>
      <c r="N54" s="19">
        <f>(760-600)*75.53*0.3%</f>
        <v>36.254399999999997</v>
      </c>
      <c r="O54" s="19">
        <f>(49.8-20-7-7-7)*5.04</f>
        <v>44.351999999999983</v>
      </c>
      <c r="P54" s="19">
        <f>L54-N54</f>
        <v>120.7456</v>
      </c>
      <c r="Q54" s="19">
        <v>0</v>
      </c>
    </row>
    <row r="55" spans="1:17" ht="15.75">
      <c r="A55" s="70"/>
      <c r="B55" s="3" t="s">
        <v>110</v>
      </c>
      <c r="C55" s="71"/>
      <c r="D55" s="79" t="s">
        <v>111</v>
      </c>
      <c r="E55" s="79"/>
      <c r="F55" s="15">
        <v>37529</v>
      </c>
      <c r="G55" s="61" t="s">
        <v>115</v>
      </c>
      <c r="H55" s="44"/>
      <c r="I55" s="44"/>
      <c r="J55" s="11"/>
      <c r="K55" s="11"/>
      <c r="L55" s="56"/>
      <c r="M55" s="56"/>
      <c r="N55" s="18"/>
      <c r="O55" s="18"/>
      <c r="P55" s="18"/>
      <c r="Q55" s="18"/>
    </row>
    <row r="56" spans="1:17" ht="15.75" customHeight="1">
      <c r="A56" s="70"/>
      <c r="B56" s="5"/>
      <c r="C56" s="71"/>
      <c r="D56" s="79" t="s">
        <v>112</v>
      </c>
      <c r="E56" s="79"/>
      <c r="F56" s="7" t="s">
        <v>114</v>
      </c>
      <c r="G56" s="62"/>
      <c r="H56" s="44" t="s">
        <v>23</v>
      </c>
      <c r="I56" s="44" t="s">
        <v>23</v>
      </c>
      <c r="J56" s="18"/>
      <c r="K56" s="18"/>
      <c r="L56" s="56"/>
      <c r="M56" s="56"/>
      <c r="N56" s="18"/>
      <c r="O56" s="18"/>
      <c r="P56" s="18"/>
      <c r="Q56" s="18"/>
    </row>
    <row r="57" spans="1:17" ht="12" customHeight="1">
      <c r="A57" s="70"/>
      <c r="B57" s="5"/>
      <c r="C57" s="71"/>
      <c r="D57" s="79" t="s">
        <v>113</v>
      </c>
      <c r="E57" s="79"/>
      <c r="F57" s="15">
        <v>38500</v>
      </c>
      <c r="G57" s="63"/>
      <c r="H57" s="12"/>
      <c r="I57" s="12"/>
      <c r="J57" s="11"/>
      <c r="K57" s="11"/>
      <c r="L57" s="56"/>
      <c r="M57" s="56"/>
      <c r="N57" s="18"/>
      <c r="O57" s="18"/>
      <c r="P57" s="18"/>
      <c r="Q57" s="18"/>
    </row>
    <row r="58" spans="1:17" ht="15.75" hidden="1">
      <c r="A58" s="70"/>
      <c r="B58" s="5"/>
      <c r="C58" s="71"/>
      <c r="D58" s="80"/>
      <c r="E58" s="80"/>
      <c r="F58" s="8"/>
      <c r="G58" s="5"/>
      <c r="H58" s="12"/>
      <c r="I58" s="12"/>
      <c r="J58" s="11"/>
      <c r="K58" s="11"/>
      <c r="L58" s="56"/>
      <c r="M58" s="56"/>
      <c r="N58" s="18"/>
      <c r="O58" s="18"/>
      <c r="P58" s="18">
        <f t="shared" si="0"/>
        <v>0</v>
      </c>
      <c r="Q58" s="18">
        <f t="shared" si="0"/>
        <v>0</v>
      </c>
    </row>
    <row r="59" spans="1:17" ht="15.75" hidden="1">
      <c r="A59" s="70"/>
      <c r="B59" s="5"/>
      <c r="C59" s="71"/>
      <c r="D59" s="80"/>
      <c r="E59" s="80"/>
      <c r="F59" s="8"/>
      <c r="G59" s="5"/>
      <c r="H59" s="12"/>
      <c r="I59" s="12"/>
      <c r="J59" s="12"/>
      <c r="K59" s="11"/>
      <c r="L59" s="56"/>
      <c r="M59" s="56"/>
      <c r="N59" s="18"/>
      <c r="O59" s="18"/>
      <c r="P59" s="18">
        <f t="shared" si="0"/>
        <v>0</v>
      </c>
      <c r="Q59" s="18">
        <f t="shared" si="0"/>
        <v>0</v>
      </c>
    </row>
    <row r="60" spans="1:17" ht="15.75" hidden="1">
      <c r="A60" s="70">
        <v>17</v>
      </c>
      <c r="B60" s="3" t="s">
        <v>116</v>
      </c>
      <c r="C60" s="71">
        <v>3</v>
      </c>
      <c r="D60" s="79"/>
      <c r="E60" s="79"/>
      <c r="F60" s="7"/>
      <c r="G60" s="3" t="s">
        <v>107</v>
      </c>
      <c r="H60" s="44"/>
      <c r="I60" s="44"/>
      <c r="J60" s="11">
        <v>428</v>
      </c>
      <c r="K60" s="11">
        <v>36</v>
      </c>
      <c r="L60" s="56">
        <v>27</v>
      </c>
      <c r="M60" s="56">
        <v>10</v>
      </c>
      <c r="N60" s="19">
        <v>0</v>
      </c>
      <c r="O60" s="19">
        <f>(36-20-7)*5.04</f>
        <v>45.36</v>
      </c>
      <c r="P60" s="19">
        <f t="shared" si="0"/>
        <v>27</v>
      </c>
      <c r="Q60" s="19">
        <v>0</v>
      </c>
    </row>
    <row r="61" spans="1:17" ht="15.75">
      <c r="A61" s="70"/>
      <c r="B61" s="3" t="s">
        <v>117</v>
      </c>
      <c r="C61" s="71"/>
      <c r="D61" s="79" t="s">
        <v>118</v>
      </c>
      <c r="E61" s="79"/>
      <c r="F61" s="7">
        <v>2004</v>
      </c>
      <c r="G61" s="61" t="s">
        <v>121</v>
      </c>
      <c r="H61" s="44"/>
      <c r="I61" s="44"/>
      <c r="J61" s="11"/>
      <c r="K61" s="11"/>
      <c r="L61" s="56"/>
      <c r="M61" s="56"/>
      <c r="N61" s="18"/>
      <c r="O61" s="18"/>
      <c r="P61" s="18"/>
      <c r="Q61" s="18"/>
    </row>
    <row r="62" spans="1:17" ht="15.75" customHeight="1">
      <c r="A62" s="70"/>
      <c r="B62" s="5"/>
      <c r="C62" s="71"/>
      <c r="D62" s="79" t="s">
        <v>119</v>
      </c>
      <c r="E62" s="79"/>
      <c r="F62" s="7">
        <v>2006</v>
      </c>
      <c r="G62" s="62"/>
      <c r="H62" s="44" t="s">
        <v>122</v>
      </c>
      <c r="I62" s="44" t="s">
        <v>23</v>
      </c>
      <c r="L62" s="56"/>
      <c r="M62" s="56"/>
      <c r="N62" s="18"/>
      <c r="O62" s="18"/>
      <c r="P62" s="18"/>
      <c r="Q62" s="18"/>
    </row>
    <row r="63" spans="1:17" ht="14.25" customHeight="1">
      <c r="A63" s="70"/>
      <c r="B63" s="5"/>
      <c r="C63" s="71"/>
      <c r="D63" s="79" t="s">
        <v>120</v>
      </c>
      <c r="E63" s="79"/>
      <c r="F63" s="7">
        <v>2011</v>
      </c>
      <c r="G63" s="63"/>
      <c r="H63" s="12"/>
      <c r="I63" s="12"/>
      <c r="J63" s="11"/>
      <c r="K63" s="11"/>
      <c r="L63" s="56"/>
      <c r="M63" s="56"/>
      <c r="N63" s="18"/>
      <c r="O63" s="18"/>
      <c r="P63" s="18"/>
      <c r="Q63" s="18"/>
    </row>
    <row r="64" spans="1:17" ht="15.75" hidden="1">
      <c r="A64" s="70"/>
      <c r="B64" s="5"/>
      <c r="C64" s="71"/>
      <c r="D64" s="80"/>
      <c r="E64" s="80"/>
      <c r="F64" s="8"/>
      <c r="G64" s="5"/>
      <c r="H64" s="12"/>
      <c r="I64" s="12"/>
      <c r="J64" s="11"/>
      <c r="K64" s="11"/>
      <c r="L64" s="56"/>
      <c r="M64" s="56"/>
      <c r="N64" s="18"/>
      <c r="O64" s="18"/>
      <c r="P64" s="18">
        <f t="shared" si="0"/>
        <v>0</v>
      </c>
      <c r="Q64" s="18">
        <f t="shared" si="0"/>
        <v>0</v>
      </c>
    </row>
    <row r="65" spans="1:17" ht="15.75">
      <c r="A65" s="70">
        <v>18</v>
      </c>
      <c r="B65" s="3" t="s">
        <v>123</v>
      </c>
      <c r="C65" s="71">
        <v>3</v>
      </c>
      <c r="D65" s="3" t="s">
        <v>125</v>
      </c>
      <c r="E65" s="4"/>
      <c r="F65" s="15">
        <v>37467</v>
      </c>
      <c r="G65" s="61" t="s">
        <v>128</v>
      </c>
      <c r="H65" s="70" t="s">
        <v>23</v>
      </c>
      <c r="I65" s="70" t="s">
        <v>23</v>
      </c>
      <c r="J65" s="70">
        <v>620</v>
      </c>
      <c r="K65" s="70">
        <v>49</v>
      </c>
      <c r="L65" s="56">
        <v>128</v>
      </c>
      <c r="M65" s="56">
        <v>142</v>
      </c>
      <c r="N65" s="19">
        <f>(760-600)*75.53*0.3%</f>
        <v>36.254399999999997</v>
      </c>
      <c r="O65" s="19">
        <f>(49-20-7-7-7)*5.04</f>
        <v>40.32</v>
      </c>
      <c r="P65" s="19">
        <f t="shared" si="0"/>
        <v>91.745599999999996</v>
      </c>
      <c r="Q65" s="19">
        <f t="shared" si="0"/>
        <v>101.68</v>
      </c>
    </row>
    <row r="66" spans="1:17" ht="15.75">
      <c r="A66" s="70"/>
      <c r="B66" s="21" t="s">
        <v>124</v>
      </c>
      <c r="C66" s="71"/>
      <c r="D66" s="21" t="s">
        <v>126</v>
      </c>
      <c r="E66" s="22"/>
      <c r="F66" s="23">
        <v>40892</v>
      </c>
      <c r="G66" s="62"/>
      <c r="H66" s="70"/>
      <c r="I66" s="70"/>
      <c r="J66" s="70"/>
      <c r="K66" s="70"/>
      <c r="L66" s="58"/>
      <c r="M66" s="58"/>
      <c r="N66" s="24"/>
      <c r="O66" s="24"/>
      <c r="P66" s="24"/>
      <c r="Q66" s="24"/>
    </row>
    <row r="67" spans="1:17" s="2" customFormat="1" ht="15.75">
      <c r="A67" s="70"/>
      <c r="B67" s="5"/>
      <c r="C67" s="71"/>
      <c r="D67" s="3" t="s">
        <v>127</v>
      </c>
      <c r="E67" s="4"/>
      <c r="F67" s="23">
        <v>43332</v>
      </c>
      <c r="G67" s="63"/>
      <c r="H67" s="70"/>
      <c r="I67" s="70"/>
      <c r="J67" s="70"/>
      <c r="K67" s="70"/>
      <c r="L67" s="59"/>
      <c r="M67" s="59"/>
      <c r="N67" s="16"/>
      <c r="O67" s="16"/>
      <c r="P67" s="16"/>
      <c r="Q67" s="16"/>
    </row>
    <row r="68" spans="1:17" s="2" customFormat="1" ht="15.75">
      <c r="A68" s="16">
        <v>19</v>
      </c>
      <c r="B68" s="14" t="s">
        <v>134</v>
      </c>
      <c r="C68" s="71">
        <v>4</v>
      </c>
      <c r="D68" s="14" t="s">
        <v>136</v>
      </c>
      <c r="E68" s="29">
        <v>37843</v>
      </c>
      <c r="F68" s="15">
        <v>37843</v>
      </c>
      <c r="G68" s="61" t="s">
        <v>140</v>
      </c>
      <c r="H68" s="70" t="s">
        <v>23</v>
      </c>
      <c r="I68" s="70"/>
      <c r="J68" s="71">
        <v>1500</v>
      </c>
      <c r="K68" s="67">
        <v>39</v>
      </c>
      <c r="L68" s="59">
        <v>18</v>
      </c>
      <c r="M68" s="59">
        <v>20</v>
      </c>
      <c r="N68" s="19">
        <f>(1500-600)*75.53*0.3%</f>
        <v>203.93100000000001</v>
      </c>
      <c r="O68" s="19">
        <v>0</v>
      </c>
      <c r="P68" s="19">
        <v>0</v>
      </c>
      <c r="Q68" s="19">
        <v>0</v>
      </c>
    </row>
    <row r="69" spans="1:17" s="2" customFormat="1" ht="15.75">
      <c r="A69" s="16"/>
      <c r="B69" s="14" t="s">
        <v>135</v>
      </c>
      <c r="C69" s="71"/>
      <c r="D69" s="14" t="s">
        <v>137</v>
      </c>
      <c r="E69" s="29">
        <v>38430</v>
      </c>
      <c r="F69" s="15">
        <v>38430</v>
      </c>
      <c r="G69" s="62"/>
      <c r="H69" s="70"/>
      <c r="I69" s="70"/>
      <c r="J69" s="71"/>
      <c r="K69" s="68"/>
      <c r="L69" s="59"/>
      <c r="M69" s="59"/>
      <c r="N69" s="16"/>
      <c r="O69" s="16"/>
      <c r="P69" s="16"/>
      <c r="Q69" s="16"/>
    </row>
    <row r="70" spans="1:17" s="2" customFormat="1" ht="15.75">
      <c r="A70" s="16"/>
      <c r="B70" s="28"/>
      <c r="C70" s="71"/>
      <c r="D70" s="14" t="s">
        <v>138</v>
      </c>
      <c r="E70" s="29">
        <v>40010</v>
      </c>
      <c r="F70" s="15">
        <v>40010</v>
      </c>
      <c r="G70" s="62"/>
      <c r="H70" s="70"/>
      <c r="I70" s="70"/>
      <c r="J70" s="71"/>
      <c r="K70" s="68"/>
      <c r="L70" s="59"/>
      <c r="M70" s="59"/>
      <c r="N70" s="16"/>
      <c r="O70" s="16"/>
      <c r="P70" s="16"/>
      <c r="Q70" s="16"/>
    </row>
    <row r="71" spans="1:17" s="2" customFormat="1" ht="15.75">
      <c r="A71" s="16"/>
      <c r="B71" s="28"/>
      <c r="C71" s="71"/>
      <c r="D71" s="14" t="s">
        <v>139</v>
      </c>
      <c r="E71" s="29">
        <v>42804</v>
      </c>
      <c r="F71" s="15">
        <v>42804</v>
      </c>
      <c r="G71" s="63"/>
      <c r="H71" s="70"/>
      <c r="I71" s="70"/>
      <c r="J71" s="71"/>
      <c r="K71" s="69"/>
      <c r="L71" s="59"/>
      <c r="M71" s="59"/>
      <c r="N71" s="16"/>
      <c r="O71" s="16"/>
      <c r="P71" s="16"/>
      <c r="Q71" s="16"/>
    </row>
    <row r="72" spans="1:17" s="2" customFormat="1" ht="17.25" customHeight="1">
      <c r="A72" s="16">
        <v>20</v>
      </c>
      <c r="B72" s="14" t="s">
        <v>141</v>
      </c>
      <c r="C72" s="71">
        <v>4</v>
      </c>
      <c r="D72" s="14" t="s">
        <v>143</v>
      </c>
      <c r="E72" s="29">
        <v>39349</v>
      </c>
      <c r="F72" s="15">
        <v>39349</v>
      </c>
      <c r="G72" s="61" t="s">
        <v>147</v>
      </c>
      <c r="H72" s="70" t="s">
        <v>23</v>
      </c>
      <c r="I72" s="70"/>
      <c r="J72" s="71">
        <v>615</v>
      </c>
      <c r="K72" s="67">
        <v>48.5</v>
      </c>
      <c r="L72" s="59">
        <v>51</v>
      </c>
      <c r="M72" s="59">
        <v>17</v>
      </c>
      <c r="N72" s="19">
        <f>(615-600)*75.53*0.3%</f>
        <v>3.3988500000000004</v>
      </c>
      <c r="O72" s="19">
        <f>(48.5-20-7-7-7-7)*5.04</f>
        <v>2.52</v>
      </c>
      <c r="P72" s="19">
        <f t="shared" ref="P72" si="1">L72-N72</f>
        <v>47.601149999999997</v>
      </c>
      <c r="Q72" s="19">
        <v>0</v>
      </c>
    </row>
    <row r="73" spans="1:17" s="2" customFormat="1" ht="15.75">
      <c r="A73" s="16"/>
      <c r="B73" s="14" t="s">
        <v>142</v>
      </c>
      <c r="C73" s="71"/>
      <c r="D73" s="14" t="s">
        <v>144</v>
      </c>
      <c r="E73" s="29">
        <v>41562</v>
      </c>
      <c r="F73" s="15">
        <v>41562</v>
      </c>
      <c r="G73" s="62"/>
      <c r="H73" s="70"/>
      <c r="I73" s="70"/>
      <c r="J73" s="71"/>
      <c r="K73" s="68"/>
      <c r="L73" s="59"/>
      <c r="M73" s="59"/>
      <c r="N73" s="16"/>
      <c r="O73" s="16"/>
      <c r="P73" s="16"/>
      <c r="Q73" s="16"/>
    </row>
    <row r="74" spans="1:17" s="2" customFormat="1" ht="15.75">
      <c r="A74" s="16"/>
      <c r="B74" s="28"/>
      <c r="C74" s="71"/>
      <c r="D74" s="14" t="s">
        <v>145</v>
      </c>
      <c r="E74" s="29">
        <v>42055</v>
      </c>
      <c r="F74" s="15">
        <v>42055</v>
      </c>
      <c r="G74" s="62"/>
      <c r="H74" s="70"/>
      <c r="I74" s="70"/>
      <c r="J74" s="71"/>
      <c r="K74" s="68"/>
      <c r="L74" s="59"/>
      <c r="M74" s="59"/>
      <c r="N74" s="16"/>
      <c r="O74" s="16"/>
      <c r="P74" s="16"/>
      <c r="Q74" s="16"/>
    </row>
    <row r="75" spans="1:17" s="2" customFormat="1" ht="15.75">
      <c r="A75" s="16"/>
      <c r="B75" s="28"/>
      <c r="C75" s="71"/>
      <c r="D75" s="14" t="s">
        <v>146</v>
      </c>
      <c r="E75" s="29">
        <v>43335</v>
      </c>
      <c r="F75" s="15">
        <v>43335</v>
      </c>
      <c r="G75" s="63"/>
      <c r="H75" s="70"/>
      <c r="I75" s="70"/>
      <c r="J75" s="71"/>
      <c r="K75" s="69"/>
      <c r="L75" s="59"/>
      <c r="M75" s="59"/>
      <c r="N75" s="16"/>
      <c r="O75" s="16"/>
      <c r="P75" s="16"/>
      <c r="Q75" s="16"/>
    </row>
    <row r="76" spans="1:17" s="2" customFormat="1" ht="15.75">
      <c r="A76" s="16">
        <v>21</v>
      </c>
      <c r="B76" s="14" t="s">
        <v>148</v>
      </c>
      <c r="C76" s="71">
        <v>4</v>
      </c>
      <c r="D76" s="14" t="s">
        <v>150</v>
      </c>
      <c r="E76" s="30">
        <v>38907</v>
      </c>
      <c r="F76" s="26">
        <v>38907</v>
      </c>
      <c r="G76" s="61" t="s">
        <v>154</v>
      </c>
      <c r="H76" s="44"/>
      <c r="I76" s="44"/>
      <c r="J76" s="7">
        <v>913</v>
      </c>
      <c r="K76" s="16">
        <v>45.38</v>
      </c>
      <c r="L76" s="59">
        <v>188</v>
      </c>
      <c r="M76" s="59">
        <v>2804</v>
      </c>
      <c r="N76" s="19">
        <f>(913-600)*75.53*0.3%</f>
        <v>70.922669999999997</v>
      </c>
      <c r="O76" s="19">
        <v>0</v>
      </c>
      <c r="P76" s="19">
        <f t="shared" ref="P76" si="2">L76-N76</f>
        <v>117.07733</v>
      </c>
      <c r="Q76" s="19">
        <f t="shared" ref="Q76" si="3">M76-O76</f>
        <v>2804</v>
      </c>
    </row>
    <row r="77" spans="1:17" s="2" customFormat="1" ht="15.75">
      <c r="A77" s="16"/>
      <c r="B77" s="14" t="s">
        <v>149</v>
      </c>
      <c r="C77" s="71"/>
      <c r="D77" s="14" t="s">
        <v>151</v>
      </c>
      <c r="E77" s="30">
        <v>40582</v>
      </c>
      <c r="F77" s="26">
        <v>40582</v>
      </c>
      <c r="G77" s="62"/>
      <c r="H77" s="44" t="s">
        <v>23</v>
      </c>
      <c r="I77" s="44"/>
      <c r="J77" s="7"/>
      <c r="K77" s="16"/>
      <c r="L77" s="59"/>
      <c r="M77" s="59"/>
      <c r="N77" s="16"/>
      <c r="O77" s="16"/>
      <c r="P77" s="16"/>
      <c r="Q77" s="16"/>
    </row>
    <row r="78" spans="1:17" s="2" customFormat="1" ht="15.75">
      <c r="A78" s="16"/>
      <c r="B78" s="28"/>
      <c r="C78" s="71"/>
      <c r="D78" s="14" t="s">
        <v>152</v>
      </c>
      <c r="E78" s="30">
        <v>41221</v>
      </c>
      <c r="F78" s="26">
        <v>41221</v>
      </c>
      <c r="G78" s="62"/>
      <c r="H78" s="47"/>
      <c r="I78" s="47"/>
      <c r="J78" s="28"/>
      <c r="K78" s="16"/>
      <c r="L78" s="59"/>
      <c r="M78" s="59"/>
      <c r="N78" s="16"/>
      <c r="O78" s="16"/>
      <c r="P78" s="16"/>
      <c r="Q78" s="16"/>
    </row>
    <row r="79" spans="1:17" s="2" customFormat="1" ht="15.75">
      <c r="A79" s="16"/>
      <c r="B79" s="28"/>
      <c r="C79" s="71"/>
      <c r="D79" s="14" t="s">
        <v>153</v>
      </c>
      <c r="E79" s="30">
        <v>42677</v>
      </c>
      <c r="F79" s="26">
        <v>42677</v>
      </c>
      <c r="G79" s="63"/>
      <c r="H79" s="47"/>
      <c r="I79" s="47"/>
      <c r="J79" s="28"/>
      <c r="K79" s="16"/>
      <c r="L79" s="59"/>
      <c r="M79" s="59"/>
      <c r="N79" s="16"/>
      <c r="O79" s="16"/>
      <c r="P79" s="16"/>
      <c r="Q79" s="16"/>
    </row>
    <row r="80" spans="1:17" s="2" customFormat="1" ht="15.75">
      <c r="A80" s="16">
        <v>22</v>
      </c>
      <c r="B80" s="27" t="s">
        <v>155</v>
      </c>
      <c r="C80" s="71">
        <v>4</v>
      </c>
      <c r="D80" s="14" t="s">
        <v>157</v>
      </c>
      <c r="E80" s="31">
        <v>2009</v>
      </c>
      <c r="F80" s="14">
        <v>2009</v>
      </c>
      <c r="G80" s="61" t="s">
        <v>159</v>
      </c>
      <c r="H80" s="70" t="s">
        <v>23</v>
      </c>
      <c r="I80" s="70"/>
      <c r="J80" s="71">
        <v>715</v>
      </c>
      <c r="K80" s="16">
        <v>63.3</v>
      </c>
      <c r="L80" s="59">
        <v>64</v>
      </c>
      <c r="M80" s="59">
        <v>105</v>
      </c>
      <c r="N80" s="19">
        <f>(715-600)*75.53*0.3%</f>
        <v>26.057850000000002</v>
      </c>
      <c r="O80" s="19">
        <f>(63.3-20-7-7-7-7)*5.04</f>
        <v>77.111999999999981</v>
      </c>
      <c r="P80" s="19">
        <f t="shared" ref="P80" si="4">L80-N80</f>
        <v>37.942149999999998</v>
      </c>
      <c r="Q80" s="19">
        <v>0</v>
      </c>
    </row>
    <row r="81" spans="1:17" s="2" customFormat="1" ht="15.75">
      <c r="A81" s="16"/>
      <c r="B81" s="27" t="s">
        <v>156</v>
      </c>
      <c r="C81" s="71"/>
      <c r="D81" s="14" t="s">
        <v>158</v>
      </c>
      <c r="E81" s="31">
        <v>2010</v>
      </c>
      <c r="F81" s="14">
        <v>2010</v>
      </c>
      <c r="G81" s="62"/>
      <c r="H81" s="70"/>
      <c r="I81" s="70"/>
      <c r="J81" s="71"/>
      <c r="K81" s="16"/>
      <c r="L81" s="59"/>
      <c r="M81" s="59"/>
      <c r="N81" s="16"/>
      <c r="O81" s="16"/>
      <c r="P81" s="16"/>
      <c r="Q81" s="16"/>
    </row>
    <row r="82" spans="1:17" s="2" customFormat="1" ht="15.75">
      <c r="A82" s="16"/>
      <c r="B82" s="14"/>
      <c r="C82" s="71"/>
      <c r="D82" s="14" t="s">
        <v>208</v>
      </c>
      <c r="E82" s="31">
        <v>2012</v>
      </c>
      <c r="F82" s="14">
        <v>2012</v>
      </c>
      <c r="G82" s="62"/>
      <c r="H82" s="70"/>
      <c r="I82" s="70"/>
      <c r="J82" s="71"/>
      <c r="K82" s="16"/>
      <c r="L82" s="59"/>
      <c r="M82" s="59"/>
      <c r="N82" s="16"/>
      <c r="O82" s="16"/>
      <c r="P82" s="16"/>
      <c r="Q82" s="16"/>
    </row>
    <row r="83" spans="1:17" s="2" customFormat="1" ht="15.75">
      <c r="A83" s="16"/>
      <c r="B83" s="28"/>
      <c r="C83" s="71"/>
      <c r="D83" s="14" t="s">
        <v>209</v>
      </c>
      <c r="E83" s="31">
        <v>2017</v>
      </c>
      <c r="F83" s="14">
        <v>2017</v>
      </c>
      <c r="G83" s="63"/>
      <c r="H83" s="70"/>
      <c r="I83" s="70"/>
      <c r="J83" s="71"/>
      <c r="K83" s="16"/>
      <c r="L83" s="59"/>
      <c r="M83" s="59"/>
      <c r="N83" s="16"/>
      <c r="O83" s="16"/>
      <c r="P83" s="16"/>
      <c r="Q83" s="16"/>
    </row>
    <row r="84" spans="1:17" s="2" customFormat="1" ht="15.75">
      <c r="A84" s="16">
        <v>23</v>
      </c>
      <c r="B84" s="27" t="s">
        <v>160</v>
      </c>
      <c r="C84" s="71">
        <v>4</v>
      </c>
      <c r="D84" s="14" t="s">
        <v>162</v>
      </c>
      <c r="E84" s="30">
        <v>38206</v>
      </c>
      <c r="F84" s="26">
        <v>38206</v>
      </c>
      <c r="G84" s="61" t="s">
        <v>166</v>
      </c>
      <c r="H84" s="70" t="s">
        <v>23</v>
      </c>
      <c r="I84" s="70"/>
      <c r="J84" s="71">
        <v>515</v>
      </c>
      <c r="K84" s="16">
        <v>34</v>
      </c>
      <c r="L84" s="59">
        <v>42</v>
      </c>
      <c r="M84" s="59">
        <v>0</v>
      </c>
      <c r="N84" s="19">
        <v>0</v>
      </c>
      <c r="O84" s="19">
        <v>0</v>
      </c>
      <c r="P84" s="19">
        <f t="shared" ref="P84" si="5">L84-N84</f>
        <v>42</v>
      </c>
      <c r="Q84" s="19">
        <f t="shared" ref="Q84" si="6">M84-O84</f>
        <v>0</v>
      </c>
    </row>
    <row r="85" spans="1:17" s="2" customFormat="1" ht="15.75">
      <c r="A85" s="16"/>
      <c r="B85" s="27" t="s">
        <v>161</v>
      </c>
      <c r="C85" s="71"/>
      <c r="D85" s="14" t="s">
        <v>163</v>
      </c>
      <c r="E85" s="30">
        <v>39263</v>
      </c>
      <c r="F85" s="26">
        <v>39263</v>
      </c>
      <c r="G85" s="62"/>
      <c r="H85" s="70"/>
      <c r="I85" s="70"/>
      <c r="J85" s="71"/>
      <c r="K85" s="16"/>
      <c r="L85" s="59"/>
      <c r="M85" s="59"/>
      <c r="N85" s="16"/>
      <c r="O85" s="16"/>
      <c r="P85" s="16"/>
      <c r="Q85" s="16"/>
    </row>
    <row r="86" spans="1:17" s="2" customFormat="1" ht="15.75">
      <c r="A86" s="16"/>
      <c r="B86" s="28"/>
      <c r="C86" s="71"/>
      <c r="D86" s="14" t="s">
        <v>164</v>
      </c>
      <c r="E86" s="30">
        <v>40144</v>
      </c>
      <c r="F86" s="26">
        <v>40144</v>
      </c>
      <c r="G86" s="62"/>
      <c r="H86" s="70"/>
      <c r="I86" s="70"/>
      <c r="J86" s="71"/>
      <c r="K86" s="16"/>
      <c r="L86" s="59"/>
      <c r="M86" s="59"/>
      <c r="N86" s="16"/>
      <c r="O86" s="16"/>
      <c r="P86" s="16"/>
      <c r="Q86" s="16"/>
    </row>
    <row r="87" spans="1:17" s="2" customFormat="1" ht="15.75">
      <c r="A87" s="16"/>
      <c r="B87" s="28"/>
      <c r="C87" s="71"/>
      <c r="D87" s="14" t="s">
        <v>165</v>
      </c>
      <c r="E87" s="30">
        <v>43002</v>
      </c>
      <c r="F87" s="26">
        <v>43002</v>
      </c>
      <c r="G87" s="63"/>
      <c r="H87" s="70"/>
      <c r="I87" s="70"/>
      <c r="J87" s="71"/>
      <c r="K87" s="16"/>
      <c r="L87" s="59"/>
      <c r="M87" s="59"/>
      <c r="N87" s="16"/>
      <c r="O87" s="16"/>
      <c r="P87" s="16"/>
      <c r="Q87" s="16"/>
    </row>
    <row r="88" spans="1:17" s="2" customFormat="1" ht="15.75">
      <c r="A88" s="16">
        <v>24</v>
      </c>
      <c r="B88" s="72" t="s">
        <v>167</v>
      </c>
      <c r="C88" s="71">
        <v>4</v>
      </c>
      <c r="D88" s="14" t="s">
        <v>168</v>
      </c>
      <c r="E88" s="30">
        <v>37727</v>
      </c>
      <c r="F88" s="26">
        <v>37727</v>
      </c>
      <c r="G88" s="61" t="s">
        <v>173</v>
      </c>
      <c r="H88" s="70" t="s">
        <v>23</v>
      </c>
      <c r="I88" s="70"/>
      <c r="J88" s="71">
        <v>622</v>
      </c>
      <c r="K88" s="16">
        <v>59.9</v>
      </c>
      <c r="L88" s="59">
        <v>128</v>
      </c>
      <c r="M88" s="59">
        <v>189</v>
      </c>
      <c r="N88" s="19">
        <f>(622-600)*75.53*0.3%</f>
        <v>4.9849800000000002</v>
      </c>
      <c r="O88" s="19">
        <f>(59.9-20-7-7-7-7)*5.04</f>
        <v>59.975999999999992</v>
      </c>
      <c r="P88" s="19">
        <f t="shared" ref="P88" si="7">L88-N88</f>
        <v>123.01501999999999</v>
      </c>
      <c r="Q88" s="19">
        <f t="shared" ref="Q88" si="8">M88-O88</f>
        <v>129.024</v>
      </c>
    </row>
    <row r="89" spans="1:17" s="2" customFormat="1" ht="15.75">
      <c r="A89" s="16"/>
      <c r="B89" s="72"/>
      <c r="C89" s="71"/>
      <c r="D89" s="14" t="s">
        <v>169</v>
      </c>
      <c r="E89" s="31" t="s">
        <v>172</v>
      </c>
      <c r="F89" s="14" t="s">
        <v>172</v>
      </c>
      <c r="G89" s="62"/>
      <c r="H89" s="70"/>
      <c r="I89" s="70"/>
      <c r="J89" s="71"/>
      <c r="K89" s="16"/>
      <c r="L89" s="59"/>
      <c r="M89" s="59"/>
      <c r="N89" s="16"/>
      <c r="O89" s="16"/>
      <c r="P89" s="16"/>
      <c r="Q89" s="16"/>
    </row>
    <row r="90" spans="1:17" s="2" customFormat="1" ht="15.75">
      <c r="A90" s="16"/>
      <c r="B90" s="72"/>
      <c r="C90" s="71"/>
      <c r="D90" s="14" t="s">
        <v>170</v>
      </c>
      <c r="E90" s="30">
        <v>39139</v>
      </c>
      <c r="F90" s="26">
        <v>39139</v>
      </c>
      <c r="G90" s="62"/>
      <c r="H90" s="70"/>
      <c r="I90" s="70"/>
      <c r="J90" s="71"/>
      <c r="K90" s="16"/>
      <c r="L90" s="59"/>
      <c r="M90" s="59"/>
      <c r="N90" s="16"/>
      <c r="O90" s="16"/>
      <c r="P90" s="16"/>
      <c r="Q90" s="16"/>
    </row>
    <row r="91" spans="1:17" s="2" customFormat="1" ht="15.75">
      <c r="A91" s="16"/>
      <c r="B91" s="72"/>
      <c r="C91" s="71"/>
      <c r="D91" s="14" t="s">
        <v>171</v>
      </c>
      <c r="E91" s="30">
        <v>41694</v>
      </c>
      <c r="F91" s="26">
        <v>41694</v>
      </c>
      <c r="G91" s="63"/>
      <c r="H91" s="70"/>
      <c r="I91" s="70"/>
      <c r="J91" s="71"/>
      <c r="K91" s="16"/>
      <c r="L91" s="59"/>
      <c r="M91" s="59"/>
      <c r="N91" s="16"/>
      <c r="O91" s="16"/>
      <c r="P91" s="16"/>
      <c r="Q91" s="16"/>
    </row>
    <row r="92" spans="1:17" s="2" customFormat="1" ht="15.75">
      <c r="A92" s="16">
        <v>25</v>
      </c>
      <c r="B92" s="27" t="s">
        <v>174</v>
      </c>
      <c r="C92" s="71">
        <v>4</v>
      </c>
      <c r="D92" s="14" t="s">
        <v>176</v>
      </c>
      <c r="E92" s="30">
        <v>38338</v>
      </c>
      <c r="F92" s="26">
        <v>38338</v>
      </c>
      <c r="G92" s="61" t="s">
        <v>180</v>
      </c>
      <c r="H92" s="70" t="s">
        <v>23</v>
      </c>
      <c r="I92" s="70"/>
      <c r="J92" s="71">
        <v>694</v>
      </c>
      <c r="K92" s="16">
        <v>36</v>
      </c>
      <c r="L92" s="59">
        <v>49</v>
      </c>
      <c r="M92" s="59">
        <v>20</v>
      </c>
      <c r="N92" s="19">
        <f>(694-600)*75.53*0.3%</f>
        <v>21.29946</v>
      </c>
      <c r="O92" s="19">
        <v>0</v>
      </c>
      <c r="P92" s="19">
        <f t="shared" ref="P92" si="9">L92-N92</f>
        <v>27.70054</v>
      </c>
      <c r="Q92" s="19">
        <v>0</v>
      </c>
    </row>
    <row r="93" spans="1:17" s="2" customFormat="1" ht="15.75">
      <c r="A93" s="16"/>
      <c r="B93" s="27" t="s">
        <v>175</v>
      </c>
      <c r="C93" s="71"/>
      <c r="D93" s="14" t="s">
        <v>177</v>
      </c>
      <c r="E93" s="30">
        <v>39280</v>
      </c>
      <c r="F93" s="26">
        <v>39280</v>
      </c>
      <c r="G93" s="62"/>
      <c r="H93" s="70"/>
      <c r="I93" s="70"/>
      <c r="J93" s="71"/>
      <c r="K93" s="16"/>
      <c r="L93" s="59"/>
      <c r="M93" s="59"/>
      <c r="N93" s="16"/>
      <c r="O93" s="16"/>
      <c r="P93" s="16"/>
      <c r="Q93" s="16"/>
    </row>
    <row r="94" spans="1:17" s="2" customFormat="1" ht="15.75">
      <c r="A94" s="16"/>
      <c r="B94" s="28"/>
      <c r="C94" s="71"/>
      <c r="D94" s="14" t="s">
        <v>178</v>
      </c>
      <c r="E94" s="30">
        <v>39988</v>
      </c>
      <c r="F94" s="26">
        <v>39988</v>
      </c>
      <c r="G94" s="62"/>
      <c r="H94" s="70"/>
      <c r="I94" s="70"/>
      <c r="J94" s="71"/>
      <c r="K94" s="16"/>
      <c r="L94" s="59"/>
      <c r="M94" s="59"/>
      <c r="N94" s="16"/>
      <c r="O94" s="16"/>
      <c r="P94" s="16"/>
      <c r="Q94" s="16"/>
    </row>
    <row r="95" spans="1:17" s="2" customFormat="1" ht="15.75">
      <c r="A95" s="16"/>
      <c r="B95" s="28"/>
      <c r="C95" s="71"/>
      <c r="D95" s="14" t="s">
        <v>179</v>
      </c>
      <c r="E95" s="30">
        <v>40849</v>
      </c>
      <c r="F95" s="26">
        <v>40849</v>
      </c>
      <c r="G95" s="63"/>
      <c r="H95" s="70"/>
      <c r="I95" s="70"/>
      <c r="J95" s="71"/>
      <c r="K95" s="16"/>
      <c r="L95" s="59"/>
      <c r="M95" s="59"/>
      <c r="N95" s="16"/>
      <c r="O95" s="16"/>
      <c r="P95" s="16"/>
      <c r="Q95" s="16"/>
    </row>
    <row r="96" spans="1:17" s="2" customFormat="1" ht="15.75">
      <c r="A96" s="16">
        <v>26</v>
      </c>
      <c r="B96" s="27" t="s">
        <v>181</v>
      </c>
      <c r="C96" s="71">
        <v>4</v>
      </c>
      <c r="D96" s="14" t="s">
        <v>183</v>
      </c>
      <c r="E96" s="30">
        <v>38022</v>
      </c>
      <c r="F96" s="26">
        <v>38022</v>
      </c>
      <c r="G96" s="61" t="s">
        <v>188</v>
      </c>
      <c r="H96" s="70" t="s">
        <v>23</v>
      </c>
      <c r="I96" s="70"/>
      <c r="J96" s="71">
        <v>628</v>
      </c>
      <c r="K96" s="16">
        <v>64.2</v>
      </c>
      <c r="L96" s="57">
        <f>(622-600)*75.53*0.3%</f>
        <v>4.9849800000000002</v>
      </c>
      <c r="M96" s="57">
        <f>(59.9-20-7)*5.04</f>
        <v>165.816</v>
      </c>
      <c r="N96" s="19">
        <f>(628-600)*75.53*0.3%</f>
        <v>6.3445200000000002</v>
      </c>
      <c r="O96" s="19">
        <f>(64.2-20-7-7-7-7)*5.04</f>
        <v>81.64800000000001</v>
      </c>
      <c r="P96" s="19">
        <v>0</v>
      </c>
      <c r="Q96" s="19">
        <v>0</v>
      </c>
    </row>
    <row r="97" spans="1:18" s="2" customFormat="1" ht="15.75">
      <c r="A97" s="16"/>
      <c r="B97" s="27" t="s">
        <v>182</v>
      </c>
      <c r="C97" s="71"/>
      <c r="D97" s="14" t="s">
        <v>184</v>
      </c>
      <c r="E97" s="31" t="s">
        <v>187</v>
      </c>
      <c r="F97" s="14" t="s">
        <v>187</v>
      </c>
      <c r="G97" s="62"/>
      <c r="H97" s="70"/>
      <c r="I97" s="70"/>
      <c r="J97" s="71"/>
      <c r="K97" s="16"/>
      <c r="L97" s="59"/>
      <c r="M97" s="59"/>
      <c r="N97" s="16"/>
      <c r="O97" s="16"/>
      <c r="P97" s="16"/>
      <c r="Q97" s="16"/>
    </row>
    <row r="98" spans="1:18" s="2" customFormat="1" ht="15.75">
      <c r="A98" s="16"/>
      <c r="B98" s="28"/>
      <c r="C98" s="71"/>
      <c r="D98" s="14" t="s">
        <v>185</v>
      </c>
      <c r="E98" s="30">
        <v>39579</v>
      </c>
      <c r="F98" s="26">
        <v>39579</v>
      </c>
      <c r="G98" s="62"/>
      <c r="H98" s="70"/>
      <c r="I98" s="70"/>
      <c r="J98" s="71"/>
      <c r="K98" s="16"/>
      <c r="L98" s="59"/>
      <c r="M98" s="59"/>
      <c r="N98" s="16"/>
      <c r="O98" s="16"/>
      <c r="P98" s="16"/>
      <c r="Q98" s="16"/>
    </row>
    <row r="99" spans="1:18" s="2" customFormat="1" ht="15.75">
      <c r="A99" s="16"/>
      <c r="B99" s="28"/>
      <c r="C99" s="71"/>
      <c r="D99" s="14" t="s">
        <v>186</v>
      </c>
      <c r="E99" s="30">
        <v>40900</v>
      </c>
      <c r="F99" s="26">
        <v>40900</v>
      </c>
      <c r="G99" s="63"/>
      <c r="H99" s="70"/>
      <c r="I99" s="70"/>
      <c r="J99" s="71"/>
      <c r="K99" s="16"/>
      <c r="L99" s="59"/>
      <c r="M99" s="59"/>
      <c r="N99" s="16"/>
      <c r="O99" s="16"/>
      <c r="P99" s="16"/>
      <c r="Q99" s="16"/>
    </row>
    <row r="100" spans="1:18" s="2" customFormat="1" ht="15.75">
      <c r="A100" s="16">
        <v>27</v>
      </c>
      <c r="B100" s="27" t="s">
        <v>189</v>
      </c>
      <c r="C100" s="71">
        <v>4</v>
      </c>
      <c r="D100" s="14" t="s">
        <v>191</v>
      </c>
      <c r="E100" s="30">
        <v>39247</v>
      </c>
      <c r="F100" s="26">
        <v>39247</v>
      </c>
      <c r="G100" s="61" t="s">
        <v>244</v>
      </c>
      <c r="H100" s="70" t="s">
        <v>23</v>
      </c>
      <c r="I100" s="70"/>
      <c r="J100" s="71">
        <v>994</v>
      </c>
      <c r="K100" s="16">
        <v>71.400000000000006</v>
      </c>
      <c r="L100" s="59">
        <v>22</v>
      </c>
      <c r="M100" s="59">
        <v>32</v>
      </c>
      <c r="N100" s="19">
        <f>(994-600)*75.53*0.3%</f>
        <v>89.27646</v>
      </c>
      <c r="O100" s="19">
        <f>(71.4-20-5-5-5-5)*5.04</f>
        <v>158.25600000000003</v>
      </c>
      <c r="P100" s="19">
        <v>0</v>
      </c>
      <c r="Q100" s="19">
        <v>0</v>
      </c>
    </row>
    <row r="101" spans="1:18" s="2" customFormat="1" ht="15.75">
      <c r="A101" s="16"/>
      <c r="B101" s="27" t="s">
        <v>190</v>
      </c>
      <c r="C101" s="71"/>
      <c r="D101" s="14" t="s">
        <v>192</v>
      </c>
      <c r="E101" s="30">
        <v>39822</v>
      </c>
      <c r="F101" s="26">
        <v>39822</v>
      </c>
      <c r="G101" s="62"/>
      <c r="H101" s="70"/>
      <c r="I101" s="70"/>
      <c r="J101" s="71"/>
      <c r="K101" s="16"/>
      <c r="L101" s="59"/>
      <c r="M101" s="59"/>
      <c r="N101" s="16"/>
      <c r="O101" s="16"/>
      <c r="P101" s="16"/>
      <c r="Q101" s="16"/>
    </row>
    <row r="102" spans="1:18" s="2" customFormat="1" ht="15.75">
      <c r="A102" s="16"/>
      <c r="B102" s="28"/>
      <c r="C102" s="71"/>
      <c r="D102" s="14" t="s">
        <v>193</v>
      </c>
      <c r="E102" s="30">
        <v>40179</v>
      </c>
      <c r="F102" s="26">
        <v>40179</v>
      </c>
      <c r="G102" s="62"/>
      <c r="H102" s="70"/>
      <c r="I102" s="70"/>
      <c r="J102" s="71"/>
      <c r="K102" s="16"/>
      <c r="L102" s="59"/>
      <c r="M102" s="59"/>
      <c r="N102" s="16"/>
      <c r="O102" s="16"/>
      <c r="P102" s="16"/>
      <c r="Q102" s="16"/>
    </row>
    <row r="103" spans="1:18" s="2" customFormat="1" ht="15.75">
      <c r="A103" s="16"/>
      <c r="B103" s="28"/>
      <c r="C103" s="71"/>
      <c r="D103" s="14" t="s">
        <v>194</v>
      </c>
      <c r="E103" s="31">
        <v>2014</v>
      </c>
      <c r="F103" s="14">
        <v>2014</v>
      </c>
      <c r="G103" s="63"/>
      <c r="H103" s="70"/>
      <c r="I103" s="70"/>
      <c r="J103" s="71"/>
      <c r="K103" s="16"/>
      <c r="L103" s="59"/>
      <c r="M103" s="59"/>
      <c r="N103" s="16"/>
      <c r="O103" s="16"/>
      <c r="P103" s="16"/>
      <c r="Q103" s="16"/>
    </row>
    <row r="104" spans="1:18" s="2" customFormat="1" ht="15.75">
      <c r="A104" s="16">
        <v>28</v>
      </c>
      <c r="B104" s="14" t="s">
        <v>195</v>
      </c>
      <c r="C104" s="7">
        <v>4</v>
      </c>
      <c r="D104" s="14" t="s">
        <v>197</v>
      </c>
      <c r="E104" s="30">
        <v>37658</v>
      </c>
      <c r="F104" s="26">
        <v>37658</v>
      </c>
      <c r="G104" s="61" t="s">
        <v>243</v>
      </c>
      <c r="H104" s="70" t="s">
        <v>23</v>
      </c>
      <c r="I104" s="70"/>
      <c r="J104" s="71">
        <v>1500</v>
      </c>
      <c r="K104" s="16">
        <v>137</v>
      </c>
      <c r="L104" s="59">
        <v>133</v>
      </c>
      <c r="M104" s="59"/>
      <c r="N104" s="19">
        <f>(1000-600)*75.53*0.3%</f>
        <v>90.635999999999996</v>
      </c>
      <c r="O104" s="19">
        <v>0</v>
      </c>
      <c r="P104" s="19">
        <f t="shared" ref="P104" si="10">L104-N104</f>
        <v>42.364000000000004</v>
      </c>
      <c r="Q104" s="19">
        <f t="shared" ref="Q104" si="11">M104-O104</f>
        <v>0</v>
      </c>
    </row>
    <row r="105" spans="1:18" s="2" customFormat="1" ht="15.75">
      <c r="A105" s="16"/>
      <c r="B105" s="14" t="s">
        <v>196</v>
      </c>
      <c r="C105" s="7"/>
      <c r="D105" s="3" t="s">
        <v>198</v>
      </c>
      <c r="E105" s="29">
        <v>38889</v>
      </c>
      <c r="F105" s="15">
        <v>38889</v>
      </c>
      <c r="G105" s="62"/>
      <c r="H105" s="70"/>
      <c r="I105" s="70"/>
      <c r="J105" s="71"/>
      <c r="K105" s="16"/>
      <c r="L105" s="59"/>
      <c r="M105" s="59"/>
      <c r="N105" s="16"/>
      <c r="O105" s="16"/>
      <c r="P105" s="16"/>
      <c r="Q105" s="16"/>
    </row>
    <row r="106" spans="1:18" s="2" customFormat="1" ht="15.75">
      <c r="A106" s="16"/>
      <c r="B106" s="28"/>
      <c r="C106" s="28"/>
      <c r="D106" s="3" t="s">
        <v>199</v>
      </c>
      <c r="E106" s="29">
        <v>39398</v>
      </c>
      <c r="F106" s="15">
        <v>39398</v>
      </c>
      <c r="G106" s="62"/>
      <c r="H106" s="70"/>
      <c r="I106" s="70"/>
      <c r="J106" s="71"/>
      <c r="K106" s="16"/>
      <c r="L106" s="59"/>
      <c r="M106" s="59"/>
      <c r="N106" s="16"/>
      <c r="O106" s="16"/>
      <c r="P106" s="16"/>
      <c r="Q106" s="16"/>
    </row>
    <row r="107" spans="1:18" s="2" customFormat="1" ht="15.75">
      <c r="A107" s="16"/>
      <c r="B107" s="28"/>
      <c r="C107" s="28"/>
      <c r="D107" s="3" t="s">
        <v>200</v>
      </c>
      <c r="E107" s="29">
        <v>38075</v>
      </c>
      <c r="F107" s="15">
        <v>38075</v>
      </c>
      <c r="G107" s="63"/>
      <c r="H107" s="70"/>
      <c r="I107" s="70"/>
      <c r="J107" s="71"/>
      <c r="K107" s="16"/>
      <c r="L107" s="59"/>
      <c r="M107" s="59"/>
      <c r="N107" s="16"/>
      <c r="O107" s="16"/>
      <c r="P107" s="16"/>
      <c r="Q107" s="16"/>
    </row>
    <row r="108" spans="1:18" s="2" customFormat="1" ht="15.75">
      <c r="A108" s="16">
        <v>29</v>
      </c>
      <c r="B108" s="14" t="s">
        <v>201</v>
      </c>
      <c r="C108" s="71">
        <v>4</v>
      </c>
      <c r="D108" s="14" t="s">
        <v>203</v>
      </c>
      <c r="E108" s="30">
        <v>37588</v>
      </c>
      <c r="F108" s="26">
        <v>37588</v>
      </c>
      <c r="G108" s="61" t="s">
        <v>207</v>
      </c>
      <c r="H108" s="44"/>
      <c r="I108" s="44"/>
      <c r="J108" s="7">
        <v>855</v>
      </c>
      <c r="K108" s="16">
        <v>67.8</v>
      </c>
      <c r="L108" s="59">
        <v>176</v>
      </c>
      <c r="M108" s="59">
        <v>162</v>
      </c>
      <c r="N108" s="19">
        <f>(855-600)*75.53*0.3%</f>
        <v>57.780450000000009</v>
      </c>
      <c r="O108" s="19">
        <f>(67.8-20-5-5-5-5)*5.04</f>
        <v>140.11199999999999</v>
      </c>
      <c r="P108" s="19">
        <f t="shared" ref="P108" si="12">L108-N108</f>
        <v>118.21955</v>
      </c>
      <c r="Q108" s="19">
        <v>0</v>
      </c>
    </row>
    <row r="109" spans="1:18" s="2" customFormat="1" ht="15.75">
      <c r="A109" s="16"/>
      <c r="B109" s="14" t="s">
        <v>202</v>
      </c>
      <c r="C109" s="71"/>
      <c r="D109" s="14" t="s">
        <v>204</v>
      </c>
      <c r="E109" s="30">
        <v>40767</v>
      </c>
      <c r="F109" s="30">
        <v>40767</v>
      </c>
      <c r="G109" s="62"/>
      <c r="H109" s="48"/>
      <c r="I109" s="44"/>
      <c r="L109" s="59"/>
      <c r="M109" s="59"/>
      <c r="N109" s="16"/>
      <c r="O109" s="16"/>
      <c r="P109" s="16"/>
      <c r="Q109" s="16"/>
    </row>
    <row r="110" spans="1:18" s="2" customFormat="1" ht="15.75">
      <c r="A110" s="16"/>
      <c r="B110" s="28"/>
      <c r="C110" s="71"/>
      <c r="D110" s="14" t="s">
        <v>205</v>
      </c>
      <c r="E110" s="30">
        <v>42835</v>
      </c>
      <c r="F110" s="30">
        <v>42835</v>
      </c>
      <c r="G110" s="62"/>
      <c r="H110" s="49"/>
      <c r="I110" s="47"/>
      <c r="J110" s="28"/>
      <c r="K110" s="16"/>
      <c r="L110" s="59"/>
      <c r="M110" s="59"/>
      <c r="N110" s="16"/>
      <c r="O110" s="16"/>
      <c r="P110" s="16"/>
      <c r="Q110" s="16"/>
    </row>
    <row r="111" spans="1:18" s="2" customFormat="1" ht="15.75">
      <c r="A111" s="16"/>
      <c r="B111" s="33"/>
      <c r="C111" s="71"/>
      <c r="D111" s="14" t="s">
        <v>206</v>
      </c>
      <c r="E111" s="32"/>
      <c r="F111" s="32">
        <v>2018</v>
      </c>
      <c r="G111" s="63"/>
      <c r="H111" s="49"/>
      <c r="I111" s="50"/>
      <c r="J111" s="33"/>
      <c r="K111" s="16"/>
      <c r="L111" s="59"/>
      <c r="M111" s="59"/>
      <c r="N111" s="16"/>
      <c r="O111" s="16"/>
      <c r="P111" s="16"/>
      <c r="Q111" s="16"/>
    </row>
    <row r="112" spans="1:18" ht="15.75">
      <c r="A112" s="18">
        <v>30</v>
      </c>
      <c r="B112" s="14" t="s">
        <v>210</v>
      </c>
      <c r="C112" s="16">
        <v>5</v>
      </c>
      <c r="D112" s="35" t="s">
        <v>212</v>
      </c>
      <c r="E112" s="2"/>
      <c r="F112" s="40">
        <v>37185</v>
      </c>
      <c r="G112" s="67" t="s">
        <v>231</v>
      </c>
      <c r="H112" s="36"/>
      <c r="I112" s="44"/>
      <c r="J112" s="7">
        <v>325</v>
      </c>
      <c r="K112" s="18">
        <v>30.7</v>
      </c>
      <c r="L112" s="56">
        <v>67</v>
      </c>
      <c r="M112" s="56">
        <v>208</v>
      </c>
      <c r="N112" s="19">
        <v>0</v>
      </c>
      <c r="O112" s="19">
        <v>0</v>
      </c>
      <c r="P112" s="19">
        <f t="shared" ref="P112" si="13">L112-N112</f>
        <v>67</v>
      </c>
      <c r="Q112" s="19">
        <f t="shared" ref="Q112" si="14">M112-O112</f>
        <v>208</v>
      </c>
      <c r="R112" s="2"/>
    </row>
    <row r="113" spans="1:18" ht="15.75">
      <c r="A113" s="18"/>
      <c r="B113" s="14" t="s">
        <v>211</v>
      </c>
      <c r="C113" s="16"/>
      <c r="D113" s="35" t="s">
        <v>213</v>
      </c>
      <c r="E113" s="2"/>
      <c r="F113" s="40">
        <v>40249</v>
      </c>
      <c r="G113" s="68"/>
      <c r="H113" s="18"/>
      <c r="I113" s="43"/>
      <c r="J113" s="43"/>
      <c r="K113" s="18"/>
      <c r="L113" s="56"/>
      <c r="M113" s="56"/>
      <c r="N113" s="18"/>
      <c r="O113" s="18"/>
      <c r="P113" s="16"/>
      <c r="Q113" s="16"/>
      <c r="R113" s="2"/>
    </row>
    <row r="114" spans="1:18" ht="15.75">
      <c r="A114" s="18"/>
      <c r="B114" s="2"/>
      <c r="C114" s="16"/>
      <c r="D114" s="35" t="s">
        <v>214</v>
      </c>
      <c r="E114" s="2"/>
      <c r="F114" s="41">
        <v>40875</v>
      </c>
      <c r="G114" s="68"/>
      <c r="H114" s="18"/>
      <c r="I114" s="18"/>
      <c r="J114" s="18"/>
      <c r="K114" s="18"/>
      <c r="L114" s="56"/>
      <c r="M114" s="56"/>
      <c r="N114" s="18"/>
      <c r="O114" s="18"/>
      <c r="P114" s="18"/>
      <c r="Q114" s="18"/>
      <c r="R114" s="2"/>
    </row>
    <row r="115" spans="1:18" ht="15.75">
      <c r="A115" s="18"/>
      <c r="B115" s="2"/>
      <c r="C115" s="16"/>
      <c r="D115" s="35" t="s">
        <v>215</v>
      </c>
      <c r="E115" s="2"/>
      <c r="F115" s="41">
        <v>41606</v>
      </c>
      <c r="G115" s="68"/>
      <c r="H115" s="18"/>
      <c r="I115" s="18"/>
      <c r="J115" s="18"/>
      <c r="K115" s="18"/>
      <c r="L115" s="56"/>
      <c r="M115" s="56"/>
      <c r="N115" s="18"/>
      <c r="O115" s="18"/>
      <c r="P115" s="18"/>
      <c r="Q115" s="18"/>
      <c r="R115" s="2"/>
    </row>
    <row r="116" spans="1:18" ht="15.75">
      <c r="A116" s="18"/>
      <c r="B116" s="37"/>
      <c r="C116" s="34"/>
      <c r="D116" s="38" t="s">
        <v>216</v>
      </c>
      <c r="E116" s="2"/>
      <c r="F116" s="42">
        <v>42118</v>
      </c>
      <c r="G116" s="69"/>
      <c r="H116" s="18"/>
      <c r="I116" s="18"/>
      <c r="J116" s="18"/>
      <c r="K116" s="18"/>
      <c r="L116" s="56"/>
      <c r="M116" s="56"/>
      <c r="N116" s="18"/>
      <c r="O116" s="18"/>
      <c r="P116" s="18"/>
      <c r="Q116" s="18"/>
      <c r="R116" s="2"/>
    </row>
    <row r="117" spans="1:18" ht="15.75">
      <c r="A117" s="36">
        <v>31</v>
      </c>
      <c r="B117" s="14" t="s">
        <v>217</v>
      </c>
      <c r="C117" s="70">
        <v>5</v>
      </c>
      <c r="D117" s="14" t="s">
        <v>219</v>
      </c>
      <c r="E117" s="39"/>
      <c r="F117" s="15">
        <v>39677</v>
      </c>
      <c r="G117" s="67" t="s">
        <v>232</v>
      </c>
      <c r="H117" s="18"/>
      <c r="I117" s="18"/>
      <c r="J117" s="18">
        <v>2346</v>
      </c>
      <c r="K117" s="18">
        <v>67.599999999999994</v>
      </c>
      <c r="L117" s="56">
        <v>483</v>
      </c>
      <c r="M117" s="56">
        <v>104</v>
      </c>
      <c r="N117" s="19">
        <f>(2346-600)*75.53*0.3%</f>
        <v>395.62614000000002</v>
      </c>
      <c r="O117" s="19">
        <f>(67.6-20-5-5-5-5-5)*5.04</f>
        <v>113.90399999999997</v>
      </c>
      <c r="P117" s="19">
        <f t="shared" ref="P117" si="15">L117-N117</f>
        <v>87.373859999999979</v>
      </c>
      <c r="Q117" s="19">
        <v>0</v>
      </c>
      <c r="R117" s="2"/>
    </row>
    <row r="118" spans="1:18" ht="15.75">
      <c r="A118" s="36"/>
      <c r="B118" s="14" t="s">
        <v>218</v>
      </c>
      <c r="C118" s="70"/>
      <c r="D118" s="14" t="s">
        <v>220</v>
      </c>
      <c r="E118" s="39"/>
      <c r="F118" s="15">
        <v>40142</v>
      </c>
      <c r="G118" s="68"/>
      <c r="H118" s="18"/>
      <c r="I118" s="18"/>
      <c r="J118" s="18"/>
      <c r="K118" s="18"/>
      <c r="L118" s="56"/>
      <c r="M118" s="56"/>
      <c r="N118" s="18"/>
      <c r="O118" s="18"/>
      <c r="P118" s="18"/>
      <c r="Q118" s="18"/>
      <c r="R118" s="2"/>
    </row>
    <row r="119" spans="1:18" ht="15.75">
      <c r="A119" s="36"/>
      <c r="B119" s="25"/>
      <c r="C119" s="70"/>
      <c r="D119" s="14" t="s">
        <v>221</v>
      </c>
      <c r="E119" s="39"/>
      <c r="F119" s="15">
        <v>40823</v>
      </c>
      <c r="G119" s="68"/>
      <c r="H119" s="18"/>
      <c r="I119" s="18"/>
      <c r="J119" s="18"/>
      <c r="K119" s="18"/>
      <c r="L119" s="56"/>
      <c r="M119" s="56"/>
      <c r="N119" s="18"/>
      <c r="O119" s="18"/>
      <c r="P119" s="18"/>
      <c r="Q119" s="18"/>
      <c r="R119" s="2"/>
    </row>
    <row r="120" spans="1:18" ht="15.75">
      <c r="A120" s="36"/>
      <c r="B120" s="25"/>
      <c r="C120" s="70"/>
      <c r="D120" s="14" t="s">
        <v>222</v>
      </c>
      <c r="E120" s="39"/>
      <c r="F120" s="15">
        <v>42304</v>
      </c>
      <c r="G120" s="68"/>
      <c r="H120" s="18"/>
      <c r="I120" s="18"/>
      <c r="J120" s="18"/>
      <c r="K120" s="18"/>
      <c r="L120" s="56"/>
      <c r="M120" s="56"/>
      <c r="N120" s="18"/>
      <c r="O120" s="18"/>
      <c r="P120" s="18"/>
      <c r="Q120" s="18"/>
      <c r="R120" s="2"/>
    </row>
    <row r="121" spans="1:18" ht="15.75">
      <c r="A121" s="36"/>
      <c r="B121" s="25"/>
      <c r="C121" s="70"/>
      <c r="D121" s="14" t="s">
        <v>223</v>
      </c>
      <c r="E121" s="39"/>
      <c r="F121" s="15">
        <v>42854</v>
      </c>
      <c r="G121" s="69"/>
      <c r="H121" s="18"/>
      <c r="I121" s="18"/>
      <c r="J121" s="18"/>
      <c r="K121" s="18"/>
      <c r="L121" s="56"/>
      <c r="M121" s="56"/>
      <c r="N121" s="18"/>
      <c r="O121" s="18"/>
      <c r="P121" s="18"/>
      <c r="Q121" s="18"/>
      <c r="R121" s="2"/>
    </row>
    <row r="122" spans="1:18" ht="15.75">
      <c r="A122" s="36">
        <v>32</v>
      </c>
      <c r="B122" s="14" t="s">
        <v>224</v>
      </c>
      <c r="C122" s="70">
        <v>5</v>
      </c>
      <c r="D122" s="14" t="s">
        <v>226</v>
      </c>
      <c r="E122" s="39"/>
      <c r="F122" s="15">
        <v>37600</v>
      </c>
      <c r="G122" s="67" t="s">
        <v>233</v>
      </c>
      <c r="H122" s="18"/>
      <c r="I122" s="18"/>
      <c r="J122" s="18">
        <v>751</v>
      </c>
      <c r="K122" s="18">
        <v>38.9</v>
      </c>
      <c r="L122" s="56"/>
      <c r="M122" s="56"/>
      <c r="N122" s="18"/>
      <c r="O122" s="18"/>
      <c r="P122" s="18"/>
      <c r="Q122" s="18"/>
      <c r="R122" s="2"/>
    </row>
    <row r="123" spans="1:18" ht="15.75">
      <c r="A123" s="18"/>
      <c r="B123" s="14" t="s">
        <v>225</v>
      </c>
      <c r="C123" s="70"/>
      <c r="D123" s="14" t="s">
        <v>227</v>
      </c>
      <c r="F123" s="15">
        <v>38087</v>
      </c>
      <c r="G123" s="68"/>
      <c r="H123" s="18"/>
      <c r="I123" s="18"/>
      <c r="L123" s="56">
        <v>15</v>
      </c>
      <c r="M123" s="56">
        <v>15</v>
      </c>
      <c r="N123" s="19">
        <f>(751-600)*75.53*0.3%</f>
        <v>34.215090000000004</v>
      </c>
      <c r="O123" s="19">
        <v>0</v>
      </c>
      <c r="P123" s="19">
        <v>0</v>
      </c>
      <c r="Q123" s="19">
        <v>0</v>
      </c>
      <c r="R123" s="2"/>
    </row>
    <row r="124" spans="1:18" ht="15.75">
      <c r="A124" s="18"/>
      <c r="B124" s="25"/>
      <c r="C124" s="70"/>
      <c r="D124" s="14" t="s">
        <v>228</v>
      </c>
      <c r="F124" s="15">
        <v>39949</v>
      </c>
      <c r="G124" s="68"/>
      <c r="H124" s="18"/>
      <c r="I124" s="18"/>
      <c r="J124" s="18"/>
      <c r="K124" s="18"/>
      <c r="L124" s="56"/>
      <c r="M124" s="56"/>
      <c r="N124" s="18"/>
      <c r="O124" s="18"/>
      <c r="P124" s="18"/>
      <c r="Q124" s="18"/>
      <c r="R124" s="2"/>
    </row>
    <row r="125" spans="1:18" ht="15.75">
      <c r="A125" s="18"/>
      <c r="B125" s="25"/>
      <c r="C125" s="70"/>
      <c r="D125" s="14" t="s">
        <v>229</v>
      </c>
      <c r="F125" s="15">
        <v>39769</v>
      </c>
      <c r="G125" s="68"/>
      <c r="H125" s="18"/>
      <c r="I125" s="18"/>
      <c r="J125" s="18"/>
      <c r="K125" s="18"/>
      <c r="L125" s="56"/>
      <c r="M125" s="56"/>
      <c r="N125" s="18"/>
      <c r="O125" s="18"/>
      <c r="P125" s="18"/>
      <c r="Q125" s="18"/>
      <c r="R125" s="2"/>
    </row>
    <row r="126" spans="1:18" ht="15.75">
      <c r="A126" s="18"/>
      <c r="B126" s="25"/>
      <c r="C126" s="70"/>
      <c r="D126" s="14" t="s">
        <v>230</v>
      </c>
      <c r="F126" s="15">
        <v>42823</v>
      </c>
      <c r="G126" s="69"/>
      <c r="H126" s="18"/>
      <c r="I126" s="18"/>
      <c r="J126" s="18"/>
      <c r="K126" s="18"/>
      <c r="L126" s="56"/>
      <c r="M126" s="56"/>
      <c r="N126" s="18"/>
      <c r="O126" s="18"/>
      <c r="P126" s="18"/>
      <c r="Q126" s="18"/>
      <c r="R126" s="2"/>
    </row>
    <row r="127" spans="1:18" ht="15.75">
      <c r="A127" s="36">
        <v>33</v>
      </c>
      <c r="B127" s="25" t="s">
        <v>234</v>
      </c>
      <c r="C127" s="64">
        <v>6</v>
      </c>
      <c r="D127" s="14" t="s">
        <v>236</v>
      </c>
      <c r="E127" s="39"/>
      <c r="F127" s="15">
        <v>38265</v>
      </c>
      <c r="G127" s="67" t="s">
        <v>242</v>
      </c>
      <c r="H127" s="18"/>
      <c r="I127" s="18"/>
      <c r="J127" s="18">
        <v>747</v>
      </c>
      <c r="K127" s="18">
        <v>45</v>
      </c>
      <c r="L127" s="56"/>
      <c r="M127" s="56"/>
      <c r="N127" s="18"/>
      <c r="O127" s="18"/>
      <c r="P127" s="18"/>
      <c r="Q127" s="18"/>
      <c r="R127" s="2"/>
    </row>
    <row r="128" spans="1:18" ht="15.75">
      <c r="A128" s="18"/>
      <c r="B128" s="14" t="s">
        <v>235</v>
      </c>
      <c r="C128" s="65"/>
      <c r="D128" s="14" t="s">
        <v>237</v>
      </c>
      <c r="F128" s="15">
        <v>40036</v>
      </c>
      <c r="G128" s="68"/>
      <c r="H128" s="18"/>
      <c r="I128" s="18"/>
      <c r="J128" s="18"/>
      <c r="K128" s="18"/>
      <c r="L128" s="56">
        <v>38</v>
      </c>
      <c r="M128" s="56">
        <v>33</v>
      </c>
      <c r="N128" s="19">
        <f>(747-600)*75.53*0.3%</f>
        <v>33.308729999999997</v>
      </c>
      <c r="O128" s="19">
        <f>(45-20-5-5-5-5-5)*5.04</f>
        <v>0</v>
      </c>
      <c r="P128" s="19">
        <f t="shared" ref="P128" si="16">L128-N128</f>
        <v>4.6912700000000029</v>
      </c>
      <c r="Q128" s="19">
        <v>0</v>
      </c>
      <c r="R128" s="2"/>
    </row>
    <row r="129" spans="1:18" ht="15.75">
      <c r="A129" s="18"/>
      <c r="B129" s="14"/>
      <c r="C129" s="65"/>
      <c r="D129" s="14" t="s">
        <v>238</v>
      </c>
      <c r="F129" s="15">
        <v>40036</v>
      </c>
      <c r="G129" s="68"/>
      <c r="H129" s="18"/>
      <c r="I129" s="18"/>
      <c r="J129" s="18"/>
      <c r="K129" s="18"/>
      <c r="L129" s="56"/>
      <c r="M129" s="56"/>
      <c r="N129" s="18"/>
      <c r="O129" s="18"/>
      <c r="P129" s="18"/>
      <c r="Q129" s="18"/>
      <c r="R129" s="2"/>
    </row>
    <row r="130" spans="1:18" ht="15.75">
      <c r="A130" s="18"/>
      <c r="B130" s="25"/>
      <c r="C130" s="65"/>
      <c r="D130" s="14" t="s">
        <v>239</v>
      </c>
      <c r="F130" s="15">
        <v>41409</v>
      </c>
      <c r="G130" s="68"/>
      <c r="H130" s="18"/>
      <c r="I130" s="18"/>
      <c r="J130" s="18"/>
      <c r="K130" s="18"/>
      <c r="L130" s="56"/>
      <c r="M130" s="56"/>
      <c r="N130" s="18"/>
      <c r="O130" s="18"/>
      <c r="P130" s="18"/>
      <c r="Q130" s="18"/>
      <c r="R130" s="2"/>
    </row>
    <row r="131" spans="1:18" ht="15.75">
      <c r="A131" s="18"/>
      <c r="B131" s="25"/>
      <c r="C131" s="66"/>
      <c r="D131" s="14" t="s">
        <v>240</v>
      </c>
      <c r="F131" s="15">
        <v>41838</v>
      </c>
      <c r="G131" s="68"/>
      <c r="H131" s="18"/>
      <c r="I131" s="18"/>
      <c r="J131" s="18"/>
      <c r="K131" s="18"/>
      <c r="L131" s="56"/>
      <c r="M131" s="56"/>
      <c r="N131" s="18"/>
      <c r="O131" s="18"/>
      <c r="P131" s="18"/>
      <c r="Q131" s="18"/>
      <c r="R131" s="2"/>
    </row>
    <row r="132" spans="1:18" ht="15.75">
      <c r="A132" s="24"/>
      <c r="B132" s="52"/>
      <c r="C132" s="46"/>
      <c r="D132" s="53" t="s">
        <v>241</v>
      </c>
      <c r="F132" s="23">
        <v>42531</v>
      </c>
      <c r="G132" s="68"/>
      <c r="H132" s="24"/>
      <c r="I132" s="24"/>
      <c r="J132" s="18"/>
      <c r="K132" s="18"/>
      <c r="L132" s="56"/>
      <c r="M132" s="56"/>
      <c r="N132" s="18"/>
      <c r="O132" s="18"/>
      <c r="P132" s="18"/>
      <c r="Q132" s="18"/>
      <c r="R132" s="2"/>
    </row>
    <row r="133" spans="1:18">
      <c r="A133" s="18"/>
      <c r="B133" s="2"/>
      <c r="C133" s="16"/>
      <c r="D133" s="2"/>
      <c r="E133" s="2"/>
      <c r="F133" s="16"/>
      <c r="G133" s="2"/>
      <c r="H133" s="82" t="s">
        <v>245</v>
      </c>
      <c r="I133" s="83"/>
      <c r="J133" s="51">
        <f>SUM(J6:J132)</f>
        <v>24903.93</v>
      </c>
      <c r="K133" s="51">
        <f t="shared" ref="K133:R133" si="17">SUM(K6:K132)</f>
        <v>1628.76</v>
      </c>
      <c r="L133" s="60">
        <f t="shared" si="17"/>
        <v>3272.9849800000002</v>
      </c>
      <c r="M133" s="60">
        <f t="shared" si="17"/>
        <v>5203.6369999999997</v>
      </c>
      <c r="N133" s="51">
        <f t="shared" si="17"/>
        <v>1413.8717502</v>
      </c>
      <c r="O133" s="51">
        <f t="shared" si="17"/>
        <v>1223.1071999999999</v>
      </c>
      <c r="P133" s="51">
        <f>L133-N133</f>
        <v>1859.1132298000002</v>
      </c>
      <c r="Q133" s="51">
        <f>M133-O133</f>
        <v>3980.5297999999998</v>
      </c>
      <c r="R133" s="51">
        <f t="shared" si="17"/>
        <v>0</v>
      </c>
    </row>
    <row r="136" spans="1:18">
      <c r="B136" s="1" t="s">
        <v>246</v>
      </c>
    </row>
  </sheetData>
  <mergeCells count="185">
    <mergeCell ref="H133:I133"/>
    <mergeCell ref="D2:K2"/>
    <mergeCell ref="J4:K4"/>
    <mergeCell ref="A6:A8"/>
    <mergeCell ref="D6:E6"/>
    <mergeCell ref="D7:E7"/>
    <mergeCell ref="D8:E8"/>
    <mergeCell ref="A9:A11"/>
    <mergeCell ref="B9:B11"/>
    <mergeCell ref="C9:C11"/>
    <mergeCell ref="D9:E9"/>
    <mergeCell ref="D10:E10"/>
    <mergeCell ref="B4:B5"/>
    <mergeCell ref="C4:C5"/>
    <mergeCell ref="D4:E5"/>
    <mergeCell ref="F4:F5"/>
    <mergeCell ref="G4:G5"/>
    <mergeCell ref="H4:I4"/>
    <mergeCell ref="D11:E11"/>
    <mergeCell ref="A12:A14"/>
    <mergeCell ref="D12:E12"/>
    <mergeCell ref="D13:E13"/>
    <mergeCell ref="D14:E14"/>
    <mergeCell ref="A15:A17"/>
    <mergeCell ref="D15:E15"/>
    <mergeCell ref="D16:E16"/>
    <mergeCell ref="D17:E17"/>
    <mergeCell ref="A18:A20"/>
    <mergeCell ref="D18:E18"/>
    <mergeCell ref="D19:E19"/>
    <mergeCell ref="D20:E20"/>
    <mergeCell ref="A21:A23"/>
    <mergeCell ref="B21:B23"/>
    <mergeCell ref="D21:E21"/>
    <mergeCell ref="D22:E22"/>
    <mergeCell ref="D23:E23"/>
    <mergeCell ref="A27:A30"/>
    <mergeCell ref="C27:C30"/>
    <mergeCell ref="D27:E27"/>
    <mergeCell ref="D28:E28"/>
    <mergeCell ref="D29:E29"/>
    <mergeCell ref="D30:E30"/>
    <mergeCell ref="A24:A26"/>
    <mergeCell ref="C24:C26"/>
    <mergeCell ref="D24:E24"/>
    <mergeCell ref="D25:E25"/>
    <mergeCell ref="D26:E26"/>
    <mergeCell ref="A31:A33"/>
    <mergeCell ref="C31:C33"/>
    <mergeCell ref="D31:E31"/>
    <mergeCell ref="D32:E32"/>
    <mergeCell ref="D33:E33"/>
    <mergeCell ref="A34:A36"/>
    <mergeCell ref="C34:C36"/>
    <mergeCell ref="D34:E34"/>
    <mergeCell ref="D35:E35"/>
    <mergeCell ref="D36:E36"/>
    <mergeCell ref="A37:A39"/>
    <mergeCell ref="C37:C39"/>
    <mergeCell ref="D37:E37"/>
    <mergeCell ref="D38:E38"/>
    <mergeCell ref="D39:E39"/>
    <mergeCell ref="A40:A42"/>
    <mergeCell ref="B40:B42"/>
    <mergeCell ref="C40:C42"/>
    <mergeCell ref="D40:E40"/>
    <mergeCell ref="D41:E41"/>
    <mergeCell ref="A46:A48"/>
    <mergeCell ref="C46:C48"/>
    <mergeCell ref="D46:E46"/>
    <mergeCell ref="D47:E47"/>
    <mergeCell ref="D48:E48"/>
    <mergeCell ref="D42:E42"/>
    <mergeCell ref="A43:A45"/>
    <mergeCell ref="B43:B45"/>
    <mergeCell ref="C43:C45"/>
    <mergeCell ref="D43:E43"/>
    <mergeCell ref="D44:E44"/>
    <mergeCell ref="D45:E45"/>
    <mergeCell ref="D56:E56"/>
    <mergeCell ref="D57:E57"/>
    <mergeCell ref="D58:E58"/>
    <mergeCell ref="D59:E59"/>
    <mergeCell ref="A49:A53"/>
    <mergeCell ref="C49:C53"/>
    <mergeCell ref="D49:E49"/>
    <mergeCell ref="D50:E50"/>
    <mergeCell ref="D51:E51"/>
    <mergeCell ref="D52:E52"/>
    <mergeCell ref="D53:E53"/>
    <mergeCell ref="L4:M4"/>
    <mergeCell ref="N4:O4"/>
    <mergeCell ref="P4:Q4"/>
    <mergeCell ref="C68:C71"/>
    <mergeCell ref="H68:H71"/>
    <mergeCell ref="I68:I71"/>
    <mergeCell ref="J68:J71"/>
    <mergeCell ref="A65:A67"/>
    <mergeCell ref="C65:C67"/>
    <mergeCell ref="H65:H67"/>
    <mergeCell ref="I65:I67"/>
    <mergeCell ref="J65:J67"/>
    <mergeCell ref="K65:K67"/>
    <mergeCell ref="A60:A64"/>
    <mergeCell ref="C60:C64"/>
    <mergeCell ref="D60:E60"/>
    <mergeCell ref="D61:E61"/>
    <mergeCell ref="D62:E62"/>
    <mergeCell ref="D63:E63"/>
    <mergeCell ref="D64:E64"/>
    <mergeCell ref="A54:A59"/>
    <mergeCell ref="C54:C59"/>
    <mergeCell ref="D54:E54"/>
    <mergeCell ref="D55:E55"/>
    <mergeCell ref="B88:B91"/>
    <mergeCell ref="C88:C91"/>
    <mergeCell ref="H88:H91"/>
    <mergeCell ref="I88:I91"/>
    <mergeCell ref="J88:J91"/>
    <mergeCell ref="C80:C83"/>
    <mergeCell ref="H80:H83"/>
    <mergeCell ref="I80:I83"/>
    <mergeCell ref="J80:J83"/>
    <mergeCell ref="C84:C87"/>
    <mergeCell ref="H84:H87"/>
    <mergeCell ref="I84:I87"/>
    <mergeCell ref="J84:J87"/>
    <mergeCell ref="G84:G87"/>
    <mergeCell ref="G80:G83"/>
    <mergeCell ref="K68:K71"/>
    <mergeCell ref="K72:K75"/>
    <mergeCell ref="C100:C103"/>
    <mergeCell ref="H100:H103"/>
    <mergeCell ref="I100:I103"/>
    <mergeCell ref="J100:J103"/>
    <mergeCell ref="H104:H107"/>
    <mergeCell ref="I104:I107"/>
    <mergeCell ref="J104:J107"/>
    <mergeCell ref="C92:C95"/>
    <mergeCell ref="H92:H95"/>
    <mergeCell ref="I92:I95"/>
    <mergeCell ref="J92:J95"/>
    <mergeCell ref="C96:C99"/>
    <mergeCell ref="H96:H99"/>
    <mergeCell ref="I96:I99"/>
    <mergeCell ref="J96:J99"/>
    <mergeCell ref="C72:C75"/>
    <mergeCell ref="H72:H75"/>
    <mergeCell ref="I72:I75"/>
    <mergeCell ref="J72:J75"/>
    <mergeCell ref="C76:C79"/>
    <mergeCell ref="G92:G95"/>
    <mergeCell ref="G88:G91"/>
    <mergeCell ref="C127:C131"/>
    <mergeCell ref="G112:G116"/>
    <mergeCell ref="G104:G107"/>
    <mergeCell ref="G108:G111"/>
    <mergeCell ref="G117:G121"/>
    <mergeCell ref="G122:G126"/>
    <mergeCell ref="G127:G132"/>
    <mergeCell ref="G96:G99"/>
    <mergeCell ref="G100:G103"/>
    <mergeCell ref="C117:C121"/>
    <mergeCell ref="C122:C126"/>
    <mergeCell ref="C108:C111"/>
    <mergeCell ref="G76:G79"/>
    <mergeCell ref="G72:G75"/>
    <mergeCell ref="G68:G71"/>
    <mergeCell ref="G65:G67"/>
    <mergeCell ref="G61:G63"/>
    <mergeCell ref="G21:G23"/>
    <mergeCell ref="G18:G20"/>
    <mergeCell ref="G15:G17"/>
    <mergeCell ref="G12:G14"/>
    <mergeCell ref="G9:G11"/>
    <mergeCell ref="G6:G8"/>
    <mergeCell ref="G55:G57"/>
    <mergeCell ref="G50:G52"/>
    <mergeCell ref="G46:G48"/>
    <mergeCell ref="G43:G45"/>
    <mergeCell ref="G40:G42"/>
    <mergeCell ref="G37:G39"/>
    <mergeCell ref="G34:G36"/>
    <mergeCell ref="G27:G29"/>
    <mergeCell ref="G24:G26"/>
  </mergeCells>
  <pageMargins left="0.7" right="0.7" top="0.75" bottom="0.75" header="0.3" footer="0.3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семьи</vt:lpstr>
      <vt:lpstr>семьи!Область_печати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2019-04-17T03:20:33Z</dcterms:modified>
</cp:coreProperties>
</file>