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5" windowWidth="14805" windowHeight="7830"/>
  </bookViews>
  <sheets>
    <sheet name="сводный расчет спс 2019-2021" sheetId="1" r:id="rId1"/>
  </sheets>
  <definedNames>
    <definedName name="_xlnm.Print_Area" localSheetId="0">'сводный расчет спс 2019-2021'!$A$1:$AQ$19</definedName>
  </definedNames>
  <calcPr calcId="125725"/>
</workbook>
</file>

<file path=xl/calcChain.xml><?xml version="1.0" encoding="utf-8"?>
<calcChain xmlns="http://schemas.openxmlformats.org/spreadsheetml/2006/main">
  <c r="AH9" i="1"/>
  <c r="AH12"/>
  <c r="AG9"/>
  <c r="AG12"/>
  <c r="AF6"/>
  <c r="AF9"/>
  <c r="AF12"/>
  <c r="AF14"/>
  <c r="F4" l="1"/>
  <c r="AN5"/>
  <c r="AO6"/>
  <c r="AP6"/>
  <c r="AH5"/>
  <c r="AG5"/>
  <c r="AN8"/>
  <c r="AO8"/>
  <c r="AP8"/>
  <c r="AN9"/>
  <c r="AN11"/>
  <c r="AO11"/>
  <c r="AP11"/>
  <c r="AN12"/>
  <c r="AN14"/>
  <c r="AN13" s="1"/>
  <c r="AP14"/>
  <c r="AO5"/>
  <c r="AP5"/>
  <c r="AP13" l="1"/>
  <c r="AN10"/>
  <c r="AN7" s="1"/>
  <c r="AM6"/>
  <c r="AM8"/>
  <c r="AM9"/>
  <c r="AQ9" s="1"/>
  <c r="AM10"/>
  <c r="AM11"/>
  <c r="AM12"/>
  <c r="AQ12" s="1"/>
  <c r="AM14"/>
  <c r="AQ14" s="1"/>
  <c r="AM5"/>
  <c r="AI13"/>
  <c r="AI7"/>
  <c r="AI4" s="1"/>
  <c r="AA7"/>
  <c r="AA4" s="1"/>
  <c r="AA13"/>
  <c r="AE7"/>
  <c r="AE4" s="1"/>
  <c r="AE13"/>
  <c r="W7"/>
  <c r="W4" s="1"/>
  <c r="W13"/>
  <c r="S13"/>
  <c r="S7"/>
  <c r="S4" s="1"/>
  <c r="O7"/>
  <c r="O4" s="1"/>
  <c r="O13"/>
  <c r="K7"/>
  <c r="K4" s="1"/>
  <c r="K13"/>
  <c r="G7"/>
  <c r="G4" s="1"/>
  <c r="G13"/>
  <c r="C7"/>
  <c r="C4" s="1"/>
  <c r="C15" s="1"/>
  <c r="G3"/>
  <c r="K3" s="1"/>
  <c r="O3" s="1"/>
  <c r="S3" s="1"/>
  <c r="W3" s="1"/>
  <c r="AA3" s="1"/>
  <c r="AE3" s="1"/>
  <c r="AI3" s="1"/>
  <c r="AM3" s="1"/>
  <c r="G2"/>
  <c r="K2" s="1"/>
  <c r="O2" s="1"/>
  <c r="S2" s="1"/>
  <c r="W2" s="1"/>
  <c r="AA2" s="1"/>
  <c r="AE2" s="1"/>
  <c r="AI2" s="1"/>
  <c r="AM2" s="1"/>
  <c r="AI15" l="1"/>
  <c r="O15"/>
  <c r="W15"/>
  <c r="AA15"/>
  <c r="G15"/>
  <c r="K15"/>
  <c r="S15"/>
  <c r="AM7"/>
  <c r="AM4" s="1"/>
  <c r="AE15"/>
  <c r="AM13"/>
  <c r="AQ5"/>
  <c r="AQ11"/>
  <c r="AN6"/>
  <c r="AQ8"/>
  <c r="AQ6" l="1"/>
  <c r="AQ13"/>
  <c r="AM15"/>
  <c r="H13"/>
  <c r="I13"/>
  <c r="J13"/>
  <c r="L13"/>
  <c r="M13"/>
  <c r="N13"/>
  <c r="P13"/>
  <c r="Q13"/>
  <c r="R13"/>
  <c r="T13"/>
  <c r="U13"/>
  <c r="V13"/>
  <c r="X13"/>
  <c r="Y13"/>
  <c r="Z13"/>
  <c r="AB13"/>
  <c r="AC13"/>
  <c r="AD13"/>
  <c r="AF13"/>
  <c r="AG13"/>
  <c r="AH13"/>
  <c r="AJ13"/>
  <c r="AK13"/>
  <c r="AL13"/>
  <c r="H10"/>
  <c r="I10"/>
  <c r="J10"/>
  <c r="L10"/>
  <c r="M10"/>
  <c r="N10"/>
  <c r="P10"/>
  <c r="Q10"/>
  <c r="R10"/>
  <c r="T10"/>
  <c r="U10"/>
  <c r="V10"/>
  <c r="X10"/>
  <c r="Y10"/>
  <c r="Y7" s="1"/>
  <c r="Z10"/>
  <c r="Z7" s="1"/>
  <c r="AB10"/>
  <c r="AC10"/>
  <c r="AD10"/>
  <c r="AF10"/>
  <c r="AG10"/>
  <c r="AH10"/>
  <c r="AH7" s="1"/>
  <c r="AH4" s="1"/>
  <c r="AH15" s="1"/>
  <c r="AJ10"/>
  <c r="AK10"/>
  <c r="AL10"/>
  <c r="H7"/>
  <c r="I7"/>
  <c r="I4" s="1"/>
  <c r="I15" s="1"/>
  <c r="J7"/>
  <c r="L7"/>
  <c r="L4" s="1"/>
  <c r="L15" s="1"/>
  <c r="M7"/>
  <c r="N7"/>
  <c r="N4" s="1"/>
  <c r="N15" s="1"/>
  <c r="P7"/>
  <c r="Q7"/>
  <c r="Q4" s="1"/>
  <c r="Q15" s="1"/>
  <c r="R7"/>
  <c r="T7"/>
  <c r="T4" s="1"/>
  <c r="T15" s="1"/>
  <c r="U7"/>
  <c r="V7"/>
  <c r="V4" s="1"/>
  <c r="V15" s="1"/>
  <c r="X7"/>
  <c r="X4" s="1"/>
  <c r="AB7"/>
  <c r="AB4" s="1"/>
  <c r="AB15" s="1"/>
  <c r="AC7"/>
  <c r="AD7"/>
  <c r="AD4" s="1"/>
  <c r="AD15" s="1"/>
  <c r="AF7"/>
  <c r="AF4" s="1"/>
  <c r="AF15" s="1"/>
  <c r="AG7"/>
  <c r="AG4" s="1"/>
  <c r="AG15" s="1"/>
  <c r="AJ7"/>
  <c r="AJ4" s="1"/>
  <c r="AJ15" s="1"/>
  <c r="AK7"/>
  <c r="AL7"/>
  <c r="AL4" s="1"/>
  <c r="AL15" s="1"/>
  <c r="H4"/>
  <c r="H15" s="1"/>
  <c r="J4"/>
  <c r="J15" s="1"/>
  <c r="M4"/>
  <c r="M15" s="1"/>
  <c r="P4"/>
  <c r="P15" s="1"/>
  <c r="R4"/>
  <c r="R15" s="1"/>
  <c r="U4"/>
  <c r="U15" s="1"/>
  <c r="X15"/>
  <c r="AC4"/>
  <c r="AC15" s="1"/>
  <c r="AK4"/>
  <c r="AK15" s="1"/>
  <c r="E9"/>
  <c r="D10"/>
  <c r="D7" s="1"/>
  <c r="D4" s="1"/>
  <c r="E12"/>
  <c r="D13"/>
  <c r="F13"/>
  <c r="E14"/>
  <c r="E10" l="1"/>
  <c r="AO12"/>
  <c r="F9"/>
  <c r="AP9" s="1"/>
  <c r="E7"/>
  <c r="E4" s="1"/>
  <c r="AO9"/>
  <c r="E13"/>
  <c r="AO14"/>
  <c r="F12"/>
  <c r="AO10" l="1"/>
  <c r="AO7"/>
  <c r="AO4" s="1"/>
  <c r="AO13"/>
  <c r="F10"/>
  <c r="AP12"/>
  <c r="AQ7"/>
  <c r="AQ10"/>
  <c r="AP7" l="1"/>
  <c r="AP4" s="1"/>
  <c r="AO15"/>
  <c r="Z4"/>
  <c r="Z15" s="1"/>
  <c r="Y4"/>
  <c r="Y15" s="1"/>
  <c r="AN3"/>
  <c r="J3"/>
  <c r="N3" s="1"/>
  <c r="R3" s="1"/>
  <c r="V3" s="1"/>
  <c r="Z3" s="1"/>
  <c r="AD3" s="1"/>
  <c r="AH3" s="1"/>
  <c r="AL3" s="1"/>
  <c r="AP3" s="1"/>
  <c r="I3"/>
  <c r="M3" s="1"/>
  <c r="Q3" s="1"/>
  <c r="U3" s="1"/>
  <c r="Y3" s="1"/>
  <c r="AC3" s="1"/>
  <c r="AG3" s="1"/>
  <c r="AK3" s="1"/>
  <c r="AO3" s="1"/>
  <c r="E15" l="1"/>
  <c r="D15"/>
  <c r="AN4" l="1"/>
  <c r="AN15" s="1"/>
  <c r="AQ4" l="1"/>
  <c r="AQ15" l="1"/>
</calcChain>
</file>

<file path=xl/sharedStrings.xml><?xml version="1.0" encoding="utf-8"?>
<sst xmlns="http://schemas.openxmlformats.org/spreadsheetml/2006/main" count="37" uniqueCount="28">
  <si>
    <t>Налог на имущество с физических лиц</t>
  </si>
  <si>
    <t>НДФЛ</t>
  </si>
  <si>
    <t>Аксы-Барлык</t>
  </si>
  <si>
    <t>ПЛАН</t>
  </si>
  <si>
    <t>Наименование</t>
  </si>
  <si>
    <t>№</t>
  </si>
  <si>
    <t>Земельный налог,  в том числе:</t>
  </si>
  <si>
    <t>с организаций</t>
  </si>
  <si>
    <t>с физических лиц</t>
  </si>
  <si>
    <t>Прочие неналоговые доходы, в том числе: (самообложение)</t>
  </si>
  <si>
    <t>Эрги-Барлык</t>
  </si>
  <si>
    <t>Барлык</t>
  </si>
  <si>
    <t>Ак</t>
  </si>
  <si>
    <t>Аянгаты</t>
  </si>
  <si>
    <t>Бижиктиг-Хая</t>
  </si>
  <si>
    <t>Шекпээр</t>
  </si>
  <si>
    <t>Кызыл-Мажалык</t>
  </si>
  <si>
    <t>ВСЕГО</t>
  </si>
  <si>
    <t>Хонделен</t>
  </si>
  <si>
    <t>ЕСХН</t>
  </si>
  <si>
    <t>Налоговые доходы</t>
  </si>
  <si>
    <t>Неналоговые доходы</t>
  </si>
  <si>
    <t>Налог на имущество</t>
  </si>
  <si>
    <t>Налоговые и неналоговые доходы</t>
  </si>
  <si>
    <t>Налог на имущество с организаций</t>
  </si>
  <si>
    <t>ожид-ый</t>
  </si>
  <si>
    <t>откл 2019-2018</t>
  </si>
  <si>
    <t>Исполнитель: Главный специалист по доходам: Аракчаа А. А-М.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</si>
</sst>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6"/>
  <sheetViews>
    <sheetView tabSelected="1" view="pageBreakPreview" topLeftCell="A12" zoomScale="30" zoomScaleNormal="70" zoomScaleSheetLayoutView="30" workbookViewId="0">
      <selection activeCell="J18" sqref="J18"/>
    </sheetView>
  </sheetViews>
  <sheetFormatPr defaultRowHeight="52.5" customHeight="1"/>
  <cols>
    <col min="1" max="1" width="8.42578125" style="2" customWidth="1"/>
    <col min="2" max="2" width="45.85546875" style="2" customWidth="1"/>
    <col min="3" max="3" width="14.5703125" style="9" customWidth="1"/>
    <col min="4" max="6" width="9.28515625" style="9" customWidth="1"/>
    <col min="7" max="7" width="14.5703125" style="9" customWidth="1"/>
    <col min="8" max="10" width="9.28515625" style="9" customWidth="1"/>
    <col min="11" max="11" width="14.5703125" style="9" customWidth="1"/>
    <col min="12" max="14" width="9.28515625" style="9" customWidth="1"/>
    <col min="15" max="15" width="14.5703125" style="9" customWidth="1"/>
    <col min="16" max="18" width="9.28515625" style="9" customWidth="1"/>
    <col min="19" max="19" width="14.5703125" style="9" customWidth="1"/>
    <col min="20" max="22" width="9.28515625" style="9" customWidth="1"/>
    <col min="23" max="23" width="14.5703125" style="9" customWidth="1"/>
    <col min="24" max="26" width="9.28515625" style="9" customWidth="1"/>
    <col min="27" max="27" width="14.5703125" style="9" customWidth="1"/>
    <col min="28" max="30" width="9.28515625" style="9" customWidth="1"/>
    <col min="31" max="31" width="14.5703125" style="9" customWidth="1"/>
    <col min="32" max="32" width="12.85546875" style="9" customWidth="1"/>
    <col min="33" max="33" width="11.7109375" style="9" customWidth="1"/>
    <col min="34" max="34" width="13.28515625" style="9" customWidth="1"/>
    <col min="35" max="35" width="14.5703125" style="9" customWidth="1"/>
    <col min="36" max="38" width="9.28515625" style="9" customWidth="1"/>
    <col min="39" max="39" width="14.5703125" style="9" customWidth="1"/>
    <col min="40" max="40" width="11.85546875" style="9" customWidth="1"/>
    <col min="41" max="41" width="13.85546875" style="9" customWidth="1"/>
    <col min="42" max="42" width="14" style="9" customWidth="1"/>
    <col min="43" max="43" width="13.140625" style="9" customWidth="1"/>
    <col min="44" max="16384" width="9.140625" style="2"/>
  </cols>
  <sheetData>
    <row r="1" spans="1:43" ht="52.5" customHeight="1">
      <c r="A1" s="48" t="s">
        <v>5</v>
      </c>
      <c r="B1" s="45" t="s">
        <v>4</v>
      </c>
      <c r="C1" s="39" t="s">
        <v>2</v>
      </c>
      <c r="D1" s="40"/>
      <c r="E1" s="40"/>
      <c r="F1" s="41"/>
      <c r="G1" s="39" t="s">
        <v>10</v>
      </c>
      <c r="H1" s="40"/>
      <c r="I1" s="40"/>
      <c r="J1" s="41"/>
      <c r="K1" s="39" t="s">
        <v>11</v>
      </c>
      <c r="L1" s="40"/>
      <c r="M1" s="40"/>
      <c r="N1" s="41"/>
      <c r="O1" s="39" t="s">
        <v>12</v>
      </c>
      <c r="P1" s="40"/>
      <c r="Q1" s="40"/>
      <c r="R1" s="41"/>
      <c r="S1" s="39" t="s">
        <v>13</v>
      </c>
      <c r="T1" s="40"/>
      <c r="U1" s="40"/>
      <c r="V1" s="41"/>
      <c r="W1" s="39" t="s">
        <v>18</v>
      </c>
      <c r="X1" s="40"/>
      <c r="Y1" s="40"/>
      <c r="Z1" s="41"/>
      <c r="AA1" s="1"/>
      <c r="AB1" s="39" t="s">
        <v>15</v>
      </c>
      <c r="AC1" s="40"/>
      <c r="AD1" s="41"/>
      <c r="AE1" s="39" t="s">
        <v>16</v>
      </c>
      <c r="AF1" s="40"/>
      <c r="AG1" s="40"/>
      <c r="AH1" s="41"/>
      <c r="AI1" s="1"/>
      <c r="AJ1" s="39" t="s">
        <v>14</v>
      </c>
      <c r="AK1" s="40"/>
      <c r="AL1" s="41"/>
      <c r="AM1" s="51" t="s">
        <v>17</v>
      </c>
      <c r="AN1" s="52"/>
      <c r="AO1" s="52"/>
      <c r="AP1" s="53"/>
      <c r="AQ1" s="54" t="s">
        <v>26</v>
      </c>
    </row>
    <row r="2" spans="1:43" ht="52.5" customHeight="1">
      <c r="A2" s="49"/>
      <c r="B2" s="46"/>
      <c r="C2" s="6" t="s">
        <v>25</v>
      </c>
      <c r="D2" s="42" t="s">
        <v>3</v>
      </c>
      <c r="E2" s="43"/>
      <c r="F2" s="44"/>
      <c r="G2" s="12" t="str">
        <f>C2</f>
        <v>ожид-ый</v>
      </c>
      <c r="H2" s="42" t="s">
        <v>3</v>
      </c>
      <c r="I2" s="43"/>
      <c r="J2" s="44"/>
      <c r="K2" s="12" t="str">
        <f>G2</f>
        <v>ожид-ый</v>
      </c>
      <c r="L2" s="42" t="s">
        <v>3</v>
      </c>
      <c r="M2" s="43"/>
      <c r="N2" s="44"/>
      <c r="O2" s="12" t="str">
        <f>K2</f>
        <v>ожид-ый</v>
      </c>
      <c r="P2" s="42" t="s">
        <v>3</v>
      </c>
      <c r="Q2" s="43"/>
      <c r="R2" s="44"/>
      <c r="S2" s="12" t="str">
        <f>O2</f>
        <v>ожид-ый</v>
      </c>
      <c r="T2" s="42" t="s">
        <v>3</v>
      </c>
      <c r="U2" s="43"/>
      <c r="V2" s="44"/>
      <c r="W2" s="12" t="str">
        <f>S2</f>
        <v>ожид-ый</v>
      </c>
      <c r="X2" s="42" t="s">
        <v>3</v>
      </c>
      <c r="Y2" s="43"/>
      <c r="Z2" s="44"/>
      <c r="AA2" s="12" t="str">
        <f>W2</f>
        <v>ожид-ый</v>
      </c>
      <c r="AB2" s="42" t="s">
        <v>3</v>
      </c>
      <c r="AC2" s="43"/>
      <c r="AD2" s="44"/>
      <c r="AE2" s="12" t="str">
        <f>AA2</f>
        <v>ожид-ый</v>
      </c>
      <c r="AF2" s="42" t="s">
        <v>3</v>
      </c>
      <c r="AG2" s="43"/>
      <c r="AH2" s="44"/>
      <c r="AI2" s="12" t="str">
        <f>AE2</f>
        <v>ожид-ый</v>
      </c>
      <c r="AJ2" s="42" t="s">
        <v>3</v>
      </c>
      <c r="AK2" s="43"/>
      <c r="AL2" s="44"/>
      <c r="AM2" s="12" t="str">
        <f>AI2</f>
        <v>ожид-ый</v>
      </c>
      <c r="AN2" s="42" t="s">
        <v>3</v>
      </c>
      <c r="AO2" s="43"/>
      <c r="AP2" s="44"/>
      <c r="AQ2" s="55"/>
    </row>
    <row r="3" spans="1:43" ht="52.5" customHeight="1">
      <c r="A3" s="50"/>
      <c r="B3" s="47"/>
      <c r="C3" s="3">
        <v>2018</v>
      </c>
      <c r="D3" s="3">
        <v>2019</v>
      </c>
      <c r="E3" s="3">
        <v>2020</v>
      </c>
      <c r="F3" s="3">
        <v>2021</v>
      </c>
      <c r="G3" s="3">
        <f>C3</f>
        <v>2018</v>
      </c>
      <c r="H3" s="3">
        <v>2019</v>
      </c>
      <c r="I3" s="3">
        <f>E3</f>
        <v>2020</v>
      </c>
      <c r="J3" s="3">
        <f>F3</f>
        <v>2021</v>
      </c>
      <c r="K3" s="3">
        <f>G3</f>
        <v>2018</v>
      </c>
      <c r="L3" s="3">
        <v>2019</v>
      </c>
      <c r="M3" s="3">
        <f>I3</f>
        <v>2020</v>
      </c>
      <c r="N3" s="3">
        <f>J3</f>
        <v>2021</v>
      </c>
      <c r="O3" s="3">
        <f>K3</f>
        <v>2018</v>
      </c>
      <c r="P3" s="3">
        <v>2019</v>
      </c>
      <c r="Q3" s="3">
        <f>M3</f>
        <v>2020</v>
      </c>
      <c r="R3" s="3">
        <f>N3</f>
        <v>2021</v>
      </c>
      <c r="S3" s="3">
        <f>O3</f>
        <v>2018</v>
      </c>
      <c r="T3" s="3">
        <v>2019</v>
      </c>
      <c r="U3" s="3">
        <f>Q3</f>
        <v>2020</v>
      </c>
      <c r="V3" s="3">
        <f>R3</f>
        <v>2021</v>
      </c>
      <c r="W3" s="3">
        <f>S3</f>
        <v>2018</v>
      </c>
      <c r="X3" s="3">
        <v>2019</v>
      </c>
      <c r="Y3" s="3">
        <f>U3</f>
        <v>2020</v>
      </c>
      <c r="Z3" s="3">
        <f>V3</f>
        <v>2021</v>
      </c>
      <c r="AA3" s="3">
        <f>W3</f>
        <v>2018</v>
      </c>
      <c r="AB3" s="3">
        <v>2019</v>
      </c>
      <c r="AC3" s="3">
        <f>Y3</f>
        <v>2020</v>
      </c>
      <c r="AD3" s="3">
        <f>Z3</f>
        <v>2021</v>
      </c>
      <c r="AE3" s="3">
        <f>AA3</f>
        <v>2018</v>
      </c>
      <c r="AF3" s="3">
        <v>2019</v>
      </c>
      <c r="AG3" s="3">
        <f>AC3</f>
        <v>2020</v>
      </c>
      <c r="AH3" s="3">
        <f>AD3</f>
        <v>2021</v>
      </c>
      <c r="AI3" s="3">
        <f>AE3</f>
        <v>2018</v>
      </c>
      <c r="AJ3" s="3">
        <v>2019</v>
      </c>
      <c r="AK3" s="3">
        <f>AG3</f>
        <v>2020</v>
      </c>
      <c r="AL3" s="3">
        <f>AH3</f>
        <v>2021</v>
      </c>
      <c r="AM3" s="4">
        <f>AI3</f>
        <v>2018</v>
      </c>
      <c r="AN3" s="5">
        <f>AJ3</f>
        <v>2019</v>
      </c>
      <c r="AO3" s="3">
        <f>AK3</f>
        <v>2020</v>
      </c>
      <c r="AP3" s="3">
        <f>AL3</f>
        <v>2021</v>
      </c>
      <c r="AQ3" s="55"/>
    </row>
    <row r="4" spans="1:43" s="19" customFormat="1" ht="116.25" customHeight="1">
      <c r="A4" s="13"/>
      <c r="B4" s="13" t="s">
        <v>20</v>
      </c>
      <c r="C4" s="14">
        <f>C5+C6+C7</f>
        <v>198</v>
      </c>
      <c r="D4" s="15">
        <f>D5+D6+D7</f>
        <v>125</v>
      </c>
      <c r="E4" s="15">
        <f t="shared" ref="E4:H4" si="0">E5+E6+E7</f>
        <v>129.80000000000001</v>
      </c>
      <c r="F4" s="15">
        <f t="shared" si="0"/>
        <v>135</v>
      </c>
      <c r="G4" s="15">
        <f>G5+G6+G7</f>
        <v>296</v>
      </c>
      <c r="H4" s="15">
        <f t="shared" si="0"/>
        <v>318</v>
      </c>
      <c r="I4" s="15">
        <f t="shared" ref="I4" si="1">I5+I6+I7</f>
        <v>329</v>
      </c>
      <c r="J4" s="15">
        <f t="shared" ref="J4:L4" si="2">J5+J6+J7</f>
        <v>341</v>
      </c>
      <c r="K4" s="15">
        <f>K5+K6+K7</f>
        <v>238</v>
      </c>
      <c r="L4" s="15">
        <f t="shared" si="2"/>
        <v>187</v>
      </c>
      <c r="M4" s="15">
        <f t="shared" ref="M4" si="3">M5+M6+M7</f>
        <v>192</v>
      </c>
      <c r="N4" s="15">
        <f t="shared" ref="N4:P4" si="4">N5+N6+N7</f>
        <v>198</v>
      </c>
      <c r="O4" s="15">
        <f>O5+O6+O7</f>
        <v>134</v>
      </c>
      <c r="P4" s="15">
        <f t="shared" si="4"/>
        <v>104</v>
      </c>
      <c r="Q4" s="15">
        <f t="shared" ref="Q4" si="5">Q5+Q6+Q7</f>
        <v>107</v>
      </c>
      <c r="R4" s="15">
        <f t="shared" ref="R4:T4" si="6">R5+R6+R7</f>
        <v>110</v>
      </c>
      <c r="S4" s="15">
        <f>S5+S6+S7</f>
        <v>86</v>
      </c>
      <c r="T4" s="15">
        <f t="shared" si="6"/>
        <v>103</v>
      </c>
      <c r="U4" s="15">
        <f t="shared" ref="U4" si="7">U5+U6+U7</f>
        <v>105</v>
      </c>
      <c r="V4" s="15">
        <f t="shared" ref="V4" si="8">V5+V6+V7</f>
        <v>109</v>
      </c>
      <c r="W4" s="15">
        <f>W5+W6+W7</f>
        <v>72</v>
      </c>
      <c r="X4" s="15">
        <f>X5+X6+X7</f>
        <v>63</v>
      </c>
      <c r="Y4" s="15">
        <f t="shared" ref="Y4" si="9">Y5+Y6+Y7</f>
        <v>65</v>
      </c>
      <c r="Z4" s="15">
        <f t="shared" ref="Z4:AB4" si="10">Z5+Z6+Z7</f>
        <v>69</v>
      </c>
      <c r="AA4" s="15">
        <f>AA5+AA6+AA7</f>
        <v>229</v>
      </c>
      <c r="AB4" s="15">
        <f t="shared" si="10"/>
        <v>225</v>
      </c>
      <c r="AC4" s="15">
        <f t="shared" ref="AC4" si="11">AC5+AC6+AC7</f>
        <v>232</v>
      </c>
      <c r="AD4" s="15">
        <f t="shared" ref="AD4:AF4" si="12">AD5+AD6+AD7</f>
        <v>238</v>
      </c>
      <c r="AE4" s="15">
        <f>AE5+AE6+AE7</f>
        <v>2212</v>
      </c>
      <c r="AF4" s="15">
        <f t="shared" si="12"/>
        <v>1893</v>
      </c>
      <c r="AG4" s="15">
        <f t="shared" ref="AG4" si="13">AG5+AG6+AG7</f>
        <v>1925</v>
      </c>
      <c r="AH4" s="15">
        <f t="shared" ref="AH4:AJ4" si="14">AH5+AH6+AH7</f>
        <v>2054</v>
      </c>
      <c r="AI4" s="15">
        <f>AI5+AI6+AI7</f>
        <v>80</v>
      </c>
      <c r="AJ4" s="15">
        <f t="shared" si="14"/>
        <v>77</v>
      </c>
      <c r="AK4" s="15">
        <f t="shared" ref="AK4" si="15">AK5+AK6+AK7</f>
        <v>79</v>
      </c>
      <c r="AL4" s="15">
        <f t="shared" ref="AL4:AO4" si="16">AL5+AL6+AL7</f>
        <v>81</v>
      </c>
      <c r="AM4" s="16">
        <f>AM5+AM6+AM7</f>
        <v>3545</v>
      </c>
      <c r="AN4" s="17">
        <f t="shared" si="16"/>
        <v>3095</v>
      </c>
      <c r="AO4" s="17">
        <f t="shared" si="16"/>
        <v>3163.8</v>
      </c>
      <c r="AP4" s="17">
        <f>AP5+AP6+AP7</f>
        <v>3335.3575000000001</v>
      </c>
      <c r="AQ4" s="18">
        <f>AN4-AM4</f>
        <v>-450</v>
      </c>
    </row>
    <row r="5" spans="1:43" s="19" customFormat="1" ht="116.25" customHeight="1">
      <c r="A5" s="20">
        <v>1</v>
      </c>
      <c r="B5" s="21" t="s">
        <v>1</v>
      </c>
      <c r="C5" s="22">
        <v>38</v>
      </c>
      <c r="D5" s="26">
        <v>50</v>
      </c>
      <c r="E5" s="26">
        <v>52</v>
      </c>
      <c r="F5" s="26">
        <v>55</v>
      </c>
      <c r="G5" s="26">
        <v>64</v>
      </c>
      <c r="H5" s="23">
        <v>70</v>
      </c>
      <c r="I5" s="23">
        <v>70</v>
      </c>
      <c r="J5" s="23">
        <v>70</v>
      </c>
      <c r="K5" s="23">
        <v>54</v>
      </c>
      <c r="L5" s="23">
        <v>60</v>
      </c>
      <c r="M5" s="23">
        <v>60</v>
      </c>
      <c r="N5" s="23">
        <v>60</v>
      </c>
      <c r="O5" s="23">
        <v>30</v>
      </c>
      <c r="P5" s="23">
        <v>34</v>
      </c>
      <c r="Q5" s="23">
        <v>34</v>
      </c>
      <c r="R5" s="23">
        <v>35</v>
      </c>
      <c r="S5" s="23">
        <v>31</v>
      </c>
      <c r="T5" s="23">
        <v>41</v>
      </c>
      <c r="U5" s="23">
        <v>41</v>
      </c>
      <c r="V5" s="23">
        <v>41</v>
      </c>
      <c r="W5" s="23">
        <v>26</v>
      </c>
      <c r="X5" s="23">
        <v>28</v>
      </c>
      <c r="Y5" s="26">
        <v>29</v>
      </c>
      <c r="Z5" s="26">
        <v>30</v>
      </c>
      <c r="AA5" s="26">
        <v>49</v>
      </c>
      <c r="AB5" s="23">
        <v>54</v>
      </c>
      <c r="AC5" s="23">
        <v>54</v>
      </c>
      <c r="AD5" s="23">
        <v>54</v>
      </c>
      <c r="AE5" s="23">
        <v>828</v>
      </c>
      <c r="AF5" s="23">
        <v>862</v>
      </c>
      <c r="AG5" s="23">
        <f>862+50</f>
        <v>912</v>
      </c>
      <c r="AH5" s="23">
        <f>862+119</f>
        <v>981</v>
      </c>
      <c r="AI5" s="23">
        <v>30</v>
      </c>
      <c r="AJ5" s="23">
        <v>36</v>
      </c>
      <c r="AK5" s="23">
        <v>36</v>
      </c>
      <c r="AL5" s="23">
        <v>36</v>
      </c>
      <c r="AM5" s="25">
        <f>C5+G5+K5+O5+S5+W5+AA5+AE5+AI5</f>
        <v>1150</v>
      </c>
      <c r="AN5" s="26">
        <f>D5+H5+L5+P5+T5+X5+AB5+AF5+AJ5</f>
        <v>1235</v>
      </c>
      <c r="AO5" s="26">
        <f t="shared" ref="AO5:AP6" si="17">E5+I5+M5+Q5+U5+Y5+AC5+AG5+AK5</f>
        <v>1288</v>
      </c>
      <c r="AP5" s="26">
        <f t="shared" si="17"/>
        <v>1362</v>
      </c>
      <c r="AQ5" s="18">
        <f t="shared" ref="AQ5:AQ15" si="18">AN5-AM5</f>
        <v>85</v>
      </c>
    </row>
    <row r="6" spans="1:43" s="19" customFormat="1" ht="116.25" customHeight="1">
      <c r="A6" s="20">
        <v>2</v>
      </c>
      <c r="B6" s="21" t="s">
        <v>19</v>
      </c>
      <c r="C6" s="22">
        <v>0</v>
      </c>
      <c r="D6" s="26">
        <v>6</v>
      </c>
      <c r="E6" s="26">
        <v>6</v>
      </c>
      <c r="F6" s="26">
        <v>6</v>
      </c>
      <c r="G6" s="26">
        <v>1</v>
      </c>
      <c r="H6" s="23">
        <v>2</v>
      </c>
      <c r="I6" s="23">
        <v>2</v>
      </c>
      <c r="J6" s="23">
        <v>2</v>
      </c>
      <c r="K6" s="23">
        <v>1</v>
      </c>
      <c r="L6" s="23">
        <v>1</v>
      </c>
      <c r="M6" s="23">
        <v>1</v>
      </c>
      <c r="N6" s="23">
        <v>1</v>
      </c>
      <c r="O6" s="23">
        <v>8</v>
      </c>
      <c r="P6" s="23">
        <v>7</v>
      </c>
      <c r="Q6" s="23">
        <v>7</v>
      </c>
      <c r="R6" s="23">
        <v>7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6">
        <v>0</v>
      </c>
      <c r="Z6" s="26">
        <v>0</v>
      </c>
      <c r="AA6" s="26">
        <v>49</v>
      </c>
      <c r="AB6" s="23">
        <v>49</v>
      </c>
      <c r="AC6" s="23">
        <v>50</v>
      </c>
      <c r="AD6" s="23">
        <v>51</v>
      </c>
      <c r="AE6" s="23">
        <v>36</v>
      </c>
      <c r="AF6" s="23">
        <f>36+44</f>
        <v>80</v>
      </c>
      <c r="AG6" s="23">
        <v>36</v>
      </c>
      <c r="AH6" s="23">
        <v>36</v>
      </c>
      <c r="AI6" s="23">
        <v>0</v>
      </c>
      <c r="AJ6" s="23">
        <v>0</v>
      </c>
      <c r="AK6" s="23">
        <v>0</v>
      </c>
      <c r="AL6" s="23">
        <v>0</v>
      </c>
      <c r="AM6" s="25">
        <f t="shared" ref="AM6:AM14" si="19">C6+G6+K6+O6+S6+W6+AA6+AE6+AI6</f>
        <v>95</v>
      </c>
      <c r="AN6" s="26">
        <f t="shared" ref="AN6" si="20">D6+H6+L6+P6+T6+X6+AB6+AF6+AJ6</f>
        <v>145</v>
      </c>
      <c r="AO6" s="26">
        <f t="shared" si="17"/>
        <v>102</v>
      </c>
      <c r="AP6" s="26">
        <f t="shared" si="17"/>
        <v>103</v>
      </c>
      <c r="AQ6" s="18">
        <f t="shared" si="18"/>
        <v>50</v>
      </c>
    </row>
    <row r="7" spans="1:43" s="19" customFormat="1" ht="114.75" customHeight="1">
      <c r="A7" s="20"/>
      <c r="B7" s="21" t="s">
        <v>22</v>
      </c>
      <c r="C7" s="27">
        <f>C8+C9+C10</f>
        <v>160</v>
      </c>
      <c r="D7" s="15">
        <f>D9+D10</f>
        <v>69</v>
      </c>
      <c r="E7" s="15">
        <f>E9+E10</f>
        <v>71.8</v>
      </c>
      <c r="F7" s="15">
        <v>74</v>
      </c>
      <c r="G7" s="15">
        <f>G8+G9+G10</f>
        <v>231</v>
      </c>
      <c r="H7" s="15">
        <f t="shared" ref="H7:AL7" si="21">H9+H10</f>
        <v>246</v>
      </c>
      <c r="I7" s="15">
        <f t="shared" si="21"/>
        <v>257</v>
      </c>
      <c r="J7" s="15">
        <f t="shared" si="21"/>
        <v>269</v>
      </c>
      <c r="K7" s="15">
        <f>K8+K9+K10</f>
        <v>183</v>
      </c>
      <c r="L7" s="15">
        <f t="shared" si="21"/>
        <v>126</v>
      </c>
      <c r="M7" s="15">
        <f t="shared" si="21"/>
        <v>131</v>
      </c>
      <c r="N7" s="15">
        <f t="shared" si="21"/>
        <v>137</v>
      </c>
      <c r="O7" s="15">
        <f>O8+O9+O10</f>
        <v>96</v>
      </c>
      <c r="P7" s="15">
        <f t="shared" si="21"/>
        <v>63</v>
      </c>
      <c r="Q7" s="15">
        <f t="shared" si="21"/>
        <v>66</v>
      </c>
      <c r="R7" s="15">
        <f t="shared" si="21"/>
        <v>68</v>
      </c>
      <c r="S7" s="15">
        <f>S8+S9+S10</f>
        <v>55</v>
      </c>
      <c r="T7" s="15">
        <f t="shared" si="21"/>
        <v>62</v>
      </c>
      <c r="U7" s="15">
        <f t="shared" si="21"/>
        <v>64</v>
      </c>
      <c r="V7" s="15">
        <f t="shared" si="21"/>
        <v>68</v>
      </c>
      <c r="W7" s="15">
        <f>W8+W9+W10</f>
        <v>46</v>
      </c>
      <c r="X7" s="15">
        <f t="shared" si="21"/>
        <v>35</v>
      </c>
      <c r="Y7" s="15">
        <f t="shared" si="21"/>
        <v>36</v>
      </c>
      <c r="Z7" s="15">
        <f t="shared" si="21"/>
        <v>39</v>
      </c>
      <c r="AA7" s="15">
        <f>AA8+AA9+AA10</f>
        <v>131</v>
      </c>
      <c r="AB7" s="15">
        <f t="shared" si="21"/>
        <v>122</v>
      </c>
      <c r="AC7" s="15">
        <f t="shared" si="21"/>
        <v>128</v>
      </c>
      <c r="AD7" s="15">
        <f t="shared" si="21"/>
        <v>133</v>
      </c>
      <c r="AE7" s="15">
        <f>AE8+AE9+AE10</f>
        <v>1348</v>
      </c>
      <c r="AF7" s="15">
        <f t="shared" si="21"/>
        <v>951</v>
      </c>
      <c r="AG7" s="15">
        <f t="shared" si="21"/>
        <v>977</v>
      </c>
      <c r="AH7" s="15">
        <f t="shared" si="21"/>
        <v>1037</v>
      </c>
      <c r="AI7" s="15">
        <f>AI8+AI9+AI10</f>
        <v>50</v>
      </c>
      <c r="AJ7" s="15">
        <f t="shared" si="21"/>
        <v>41</v>
      </c>
      <c r="AK7" s="15">
        <f t="shared" si="21"/>
        <v>43</v>
      </c>
      <c r="AL7" s="15">
        <f t="shared" si="21"/>
        <v>45</v>
      </c>
      <c r="AM7" s="25">
        <f t="shared" si="19"/>
        <v>2300</v>
      </c>
      <c r="AN7" s="17">
        <f>AN8+AN9+AN10</f>
        <v>1715</v>
      </c>
      <c r="AO7" s="17">
        <f t="shared" ref="AO7:AP7" si="22">AO8+AO9+AO10</f>
        <v>1773.8000000000002</v>
      </c>
      <c r="AP7" s="17">
        <f t="shared" si="22"/>
        <v>1870.3575000000001</v>
      </c>
      <c r="AQ7" s="18">
        <f t="shared" si="18"/>
        <v>-585</v>
      </c>
    </row>
    <row r="8" spans="1:43" s="19" customFormat="1" ht="116.25" hidden="1" customHeight="1">
      <c r="A8" s="20"/>
      <c r="B8" s="28" t="s">
        <v>24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5"/>
      <c r="U8" s="15"/>
      <c r="V8" s="15"/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/>
      <c r="AC8" s="15"/>
      <c r="AD8" s="15"/>
      <c r="AE8" s="15">
        <v>0</v>
      </c>
      <c r="AF8" s="15"/>
      <c r="AG8" s="15"/>
      <c r="AH8" s="15"/>
      <c r="AI8" s="15">
        <v>0</v>
      </c>
      <c r="AJ8" s="15"/>
      <c r="AK8" s="15"/>
      <c r="AL8" s="15"/>
      <c r="AM8" s="25">
        <f t="shared" si="19"/>
        <v>0</v>
      </c>
      <c r="AN8" s="26">
        <f t="shared" ref="AN8:AN14" si="23">D8+H8+L8+P8+T8+X8+AB8+AF8+AJ8</f>
        <v>0</v>
      </c>
      <c r="AO8" s="26">
        <f t="shared" ref="AO8:AO14" si="24">E8+I8+M8+Q8+U8+Y8+AC8+AG8+AK8</f>
        <v>0</v>
      </c>
      <c r="AP8" s="26">
        <f t="shared" ref="AP8:AP14" si="25">F8+J8+N8+R8+V8+Z8+AD8+AH8+AL8</f>
        <v>0</v>
      </c>
      <c r="AQ8" s="18">
        <f t="shared" si="18"/>
        <v>0</v>
      </c>
    </row>
    <row r="9" spans="1:43" s="19" customFormat="1" ht="116.25" customHeight="1">
      <c r="A9" s="20">
        <v>3</v>
      </c>
      <c r="B9" s="28" t="s">
        <v>0</v>
      </c>
      <c r="C9" s="24">
        <v>45</v>
      </c>
      <c r="D9" s="18">
        <v>23</v>
      </c>
      <c r="E9" s="18">
        <f t="shared" ref="E9:F9" si="26">D9*1.05</f>
        <v>24.150000000000002</v>
      </c>
      <c r="F9" s="18">
        <f t="shared" si="26"/>
        <v>25.357500000000002</v>
      </c>
      <c r="G9" s="18">
        <v>60</v>
      </c>
      <c r="H9" s="24">
        <v>65</v>
      </c>
      <c r="I9" s="24">
        <v>68</v>
      </c>
      <c r="J9" s="24">
        <v>72</v>
      </c>
      <c r="K9" s="24">
        <v>60</v>
      </c>
      <c r="L9" s="24">
        <v>62</v>
      </c>
      <c r="M9" s="24">
        <v>65</v>
      </c>
      <c r="N9" s="24">
        <v>68</v>
      </c>
      <c r="O9" s="24">
        <v>29</v>
      </c>
      <c r="P9" s="24">
        <v>14</v>
      </c>
      <c r="Q9" s="24">
        <v>15</v>
      </c>
      <c r="R9" s="24">
        <v>15</v>
      </c>
      <c r="S9" s="24">
        <v>29</v>
      </c>
      <c r="T9" s="24">
        <v>25</v>
      </c>
      <c r="U9" s="24">
        <v>26</v>
      </c>
      <c r="V9" s="24">
        <v>28</v>
      </c>
      <c r="W9" s="24">
        <v>19</v>
      </c>
      <c r="X9" s="24">
        <v>5</v>
      </c>
      <c r="Y9" s="24">
        <v>5</v>
      </c>
      <c r="Z9" s="24">
        <v>6</v>
      </c>
      <c r="AA9" s="24">
        <v>60</v>
      </c>
      <c r="AB9" s="24">
        <v>58</v>
      </c>
      <c r="AC9" s="24">
        <v>61</v>
      </c>
      <c r="AD9" s="24">
        <v>64</v>
      </c>
      <c r="AE9" s="24">
        <v>479</v>
      </c>
      <c r="AF9" s="24">
        <f>484-180</f>
        <v>304</v>
      </c>
      <c r="AG9" s="24">
        <f>508-192</f>
        <v>316</v>
      </c>
      <c r="AH9" s="24">
        <f>534-173</f>
        <v>361</v>
      </c>
      <c r="AI9" s="24">
        <v>20</v>
      </c>
      <c r="AJ9" s="24">
        <v>18</v>
      </c>
      <c r="AK9" s="24">
        <v>19</v>
      </c>
      <c r="AL9" s="24">
        <v>20</v>
      </c>
      <c r="AM9" s="25">
        <f t="shared" si="19"/>
        <v>801</v>
      </c>
      <c r="AN9" s="26">
        <f t="shared" si="23"/>
        <v>574</v>
      </c>
      <c r="AO9" s="26">
        <f t="shared" si="24"/>
        <v>599.15</v>
      </c>
      <c r="AP9" s="26">
        <f t="shared" si="25"/>
        <v>659.35750000000007</v>
      </c>
      <c r="AQ9" s="18">
        <f t="shared" si="18"/>
        <v>-227</v>
      </c>
    </row>
    <row r="10" spans="1:43" s="19" customFormat="1" ht="116.25" customHeight="1">
      <c r="A10" s="20">
        <v>4</v>
      </c>
      <c r="B10" s="29" t="s">
        <v>6</v>
      </c>
      <c r="C10" s="30">
        <v>115</v>
      </c>
      <c r="D10" s="15">
        <f>D11+D12</f>
        <v>46</v>
      </c>
      <c r="E10" s="15">
        <f t="shared" ref="E10:H10" si="27">E11+E12</f>
        <v>47.65</v>
      </c>
      <c r="F10" s="15">
        <f t="shared" si="27"/>
        <v>49.3825</v>
      </c>
      <c r="G10" s="15">
        <v>171</v>
      </c>
      <c r="H10" s="15">
        <f t="shared" si="27"/>
        <v>181</v>
      </c>
      <c r="I10" s="15">
        <f t="shared" ref="I10" si="28">I11+I12</f>
        <v>189</v>
      </c>
      <c r="J10" s="15">
        <f t="shared" ref="J10:L10" si="29">J11+J12</f>
        <v>197</v>
      </c>
      <c r="K10" s="15">
        <v>123</v>
      </c>
      <c r="L10" s="15">
        <f t="shared" si="29"/>
        <v>64</v>
      </c>
      <c r="M10" s="15">
        <f t="shared" ref="M10" si="30">M11+M12</f>
        <v>66</v>
      </c>
      <c r="N10" s="15">
        <f t="shared" ref="N10:P10" si="31">N11+N12</f>
        <v>69</v>
      </c>
      <c r="O10" s="15">
        <v>67</v>
      </c>
      <c r="P10" s="15">
        <f t="shared" si="31"/>
        <v>49</v>
      </c>
      <c r="Q10" s="15">
        <f t="shared" ref="Q10" si="32">Q11+Q12</f>
        <v>51</v>
      </c>
      <c r="R10" s="15">
        <f t="shared" ref="R10:T10" si="33">R11+R12</f>
        <v>53</v>
      </c>
      <c r="S10" s="15">
        <v>26</v>
      </c>
      <c r="T10" s="15">
        <f t="shared" si="33"/>
        <v>37</v>
      </c>
      <c r="U10" s="15">
        <f t="shared" ref="U10" si="34">U11+U12</f>
        <v>38</v>
      </c>
      <c r="V10" s="15">
        <f t="shared" ref="V10:X10" si="35">V11+V12</f>
        <v>40</v>
      </c>
      <c r="W10" s="15">
        <v>27</v>
      </c>
      <c r="X10" s="15">
        <f t="shared" si="35"/>
        <v>30</v>
      </c>
      <c r="Y10" s="15">
        <f t="shared" ref="Y10" si="36">Y11+Y12</f>
        <v>31</v>
      </c>
      <c r="Z10" s="15">
        <f t="shared" ref="Z10:AB10" si="37">Z11+Z12</f>
        <v>33</v>
      </c>
      <c r="AA10" s="15">
        <v>71</v>
      </c>
      <c r="AB10" s="15">
        <f t="shared" si="37"/>
        <v>64</v>
      </c>
      <c r="AC10" s="15">
        <f t="shared" ref="AC10" si="38">AC11+AC12</f>
        <v>67</v>
      </c>
      <c r="AD10" s="15">
        <f t="shared" ref="AD10:AF10" si="39">AD11+AD12</f>
        <v>69</v>
      </c>
      <c r="AE10" s="15">
        <v>869</v>
      </c>
      <c r="AF10" s="15">
        <f t="shared" si="39"/>
        <v>647</v>
      </c>
      <c r="AG10" s="15">
        <f t="shared" ref="AG10" si="40">AG11+AG12</f>
        <v>661</v>
      </c>
      <c r="AH10" s="15">
        <f t="shared" ref="AH10:AJ10" si="41">AH11+AH12</f>
        <v>676</v>
      </c>
      <c r="AI10" s="15">
        <v>30</v>
      </c>
      <c r="AJ10" s="15">
        <f t="shared" si="41"/>
        <v>23</v>
      </c>
      <c r="AK10" s="15">
        <f t="shared" ref="AK10" si="42">AK11+AK12</f>
        <v>24</v>
      </c>
      <c r="AL10" s="15">
        <f t="shared" ref="AL10" si="43">AL11+AL12</f>
        <v>25</v>
      </c>
      <c r="AM10" s="25">
        <f t="shared" si="19"/>
        <v>1499</v>
      </c>
      <c r="AN10" s="17">
        <f>AN11+AN12</f>
        <v>1141</v>
      </c>
      <c r="AO10" s="17">
        <f t="shared" ref="AO10" si="44">AO11+AO12</f>
        <v>1174.6500000000001</v>
      </c>
      <c r="AP10" s="17">
        <v>1211</v>
      </c>
      <c r="AQ10" s="18">
        <f t="shared" si="18"/>
        <v>-358</v>
      </c>
    </row>
    <row r="11" spans="1:43" s="19" customFormat="1" ht="116.25" customHeight="1">
      <c r="A11" s="20"/>
      <c r="B11" s="31" t="s">
        <v>7</v>
      </c>
      <c r="C11" s="30"/>
      <c r="D11" s="18">
        <v>13</v>
      </c>
      <c r="E11" s="18">
        <v>13</v>
      </c>
      <c r="F11" s="18">
        <v>13</v>
      </c>
      <c r="G11" s="18"/>
      <c r="H11" s="24">
        <v>23</v>
      </c>
      <c r="I11" s="24">
        <v>23</v>
      </c>
      <c r="J11" s="24">
        <v>23</v>
      </c>
      <c r="K11" s="24"/>
      <c r="L11" s="24">
        <v>16</v>
      </c>
      <c r="M11" s="24">
        <v>16</v>
      </c>
      <c r="N11" s="24">
        <v>16</v>
      </c>
      <c r="O11" s="24"/>
      <c r="P11" s="24">
        <v>12</v>
      </c>
      <c r="Q11" s="24">
        <v>12</v>
      </c>
      <c r="R11" s="24">
        <v>12</v>
      </c>
      <c r="S11" s="24"/>
      <c r="T11" s="24">
        <v>11</v>
      </c>
      <c r="U11" s="24">
        <v>11</v>
      </c>
      <c r="V11" s="24">
        <v>11</v>
      </c>
      <c r="W11" s="24"/>
      <c r="X11" s="24">
        <v>2</v>
      </c>
      <c r="Y11" s="24">
        <v>2</v>
      </c>
      <c r="Z11" s="24">
        <v>2</v>
      </c>
      <c r="AA11" s="24"/>
      <c r="AB11" s="24">
        <v>12</v>
      </c>
      <c r="AC11" s="24">
        <v>12</v>
      </c>
      <c r="AD11" s="24">
        <v>12</v>
      </c>
      <c r="AE11" s="24"/>
      <c r="AF11" s="24">
        <v>170</v>
      </c>
      <c r="AG11" s="24">
        <v>160</v>
      </c>
      <c r="AH11" s="24">
        <v>172</v>
      </c>
      <c r="AI11" s="24"/>
      <c r="AJ11" s="24">
        <v>6</v>
      </c>
      <c r="AK11" s="24">
        <v>6</v>
      </c>
      <c r="AL11" s="24">
        <v>6</v>
      </c>
      <c r="AM11" s="25">
        <f t="shared" si="19"/>
        <v>0</v>
      </c>
      <c r="AN11" s="26">
        <f t="shared" si="23"/>
        <v>265</v>
      </c>
      <c r="AO11" s="26">
        <f t="shared" si="24"/>
        <v>255</v>
      </c>
      <c r="AP11" s="26">
        <f t="shared" si="25"/>
        <v>267</v>
      </c>
      <c r="AQ11" s="18">
        <f t="shared" si="18"/>
        <v>265</v>
      </c>
    </row>
    <row r="12" spans="1:43" s="34" customFormat="1" ht="116.25" customHeight="1">
      <c r="A12" s="32"/>
      <c r="B12" s="32" t="s">
        <v>8</v>
      </c>
      <c r="C12" s="33"/>
      <c r="D12" s="26">
        <v>33</v>
      </c>
      <c r="E12" s="26">
        <f t="shared" ref="E12:F14" si="45">D12*1.05</f>
        <v>34.65</v>
      </c>
      <c r="F12" s="26">
        <f t="shared" si="45"/>
        <v>36.3825</v>
      </c>
      <c r="G12" s="26"/>
      <c r="H12" s="23">
        <v>158</v>
      </c>
      <c r="I12" s="23">
        <v>166</v>
      </c>
      <c r="J12" s="23">
        <v>174</v>
      </c>
      <c r="K12" s="23"/>
      <c r="L12" s="23">
        <v>48</v>
      </c>
      <c r="M12" s="23">
        <v>50</v>
      </c>
      <c r="N12" s="23">
        <v>53</v>
      </c>
      <c r="O12" s="23"/>
      <c r="P12" s="23">
        <v>37</v>
      </c>
      <c r="Q12" s="23">
        <v>39</v>
      </c>
      <c r="R12" s="23">
        <v>41</v>
      </c>
      <c r="S12" s="23"/>
      <c r="T12" s="23">
        <v>26</v>
      </c>
      <c r="U12" s="23">
        <v>27</v>
      </c>
      <c r="V12" s="23">
        <v>29</v>
      </c>
      <c r="W12" s="23"/>
      <c r="X12" s="23">
        <v>28</v>
      </c>
      <c r="Y12" s="23">
        <v>29</v>
      </c>
      <c r="Z12" s="23">
        <v>31</v>
      </c>
      <c r="AA12" s="23"/>
      <c r="AB12" s="23">
        <v>52</v>
      </c>
      <c r="AC12" s="23">
        <v>55</v>
      </c>
      <c r="AD12" s="23">
        <v>57</v>
      </c>
      <c r="AE12" s="23"/>
      <c r="AF12" s="23">
        <f>597-120</f>
        <v>477</v>
      </c>
      <c r="AG12" s="23">
        <f>627-126</f>
        <v>501</v>
      </c>
      <c r="AH12" s="23">
        <f>658-154</f>
        <v>504</v>
      </c>
      <c r="AI12" s="23"/>
      <c r="AJ12" s="23">
        <v>17</v>
      </c>
      <c r="AK12" s="23">
        <v>18</v>
      </c>
      <c r="AL12" s="23">
        <v>19</v>
      </c>
      <c r="AM12" s="25">
        <f t="shared" si="19"/>
        <v>0</v>
      </c>
      <c r="AN12" s="26">
        <f t="shared" si="23"/>
        <v>876</v>
      </c>
      <c r="AO12" s="26">
        <f t="shared" si="24"/>
        <v>919.65</v>
      </c>
      <c r="AP12" s="26">
        <f t="shared" si="25"/>
        <v>944.38249999999994</v>
      </c>
      <c r="AQ12" s="18">
        <f t="shared" si="18"/>
        <v>876</v>
      </c>
    </row>
    <row r="13" spans="1:43" s="34" customFormat="1" ht="116.25" customHeight="1">
      <c r="A13" s="32"/>
      <c r="B13" s="32" t="s">
        <v>21</v>
      </c>
      <c r="C13" s="33">
        <v>25</v>
      </c>
      <c r="D13" s="17">
        <f>D14</f>
        <v>28</v>
      </c>
      <c r="E13" s="17">
        <f t="shared" ref="E13:AL13" si="46">E14</f>
        <v>29.400000000000002</v>
      </c>
      <c r="F13" s="17">
        <f t="shared" si="46"/>
        <v>30</v>
      </c>
      <c r="G13" s="17">
        <f>G14</f>
        <v>40</v>
      </c>
      <c r="H13" s="17">
        <f t="shared" si="46"/>
        <v>39</v>
      </c>
      <c r="I13" s="17">
        <f t="shared" si="46"/>
        <v>41</v>
      </c>
      <c r="J13" s="17">
        <f t="shared" si="46"/>
        <v>43</v>
      </c>
      <c r="K13" s="17">
        <f>K14</f>
        <v>60</v>
      </c>
      <c r="L13" s="17">
        <f t="shared" si="46"/>
        <v>80</v>
      </c>
      <c r="M13" s="17">
        <f t="shared" si="46"/>
        <v>84</v>
      </c>
      <c r="N13" s="17">
        <f t="shared" si="46"/>
        <v>88</v>
      </c>
      <c r="O13" s="17">
        <f>O14</f>
        <v>18</v>
      </c>
      <c r="P13" s="17">
        <f t="shared" si="46"/>
        <v>18</v>
      </c>
      <c r="Q13" s="17">
        <f t="shared" si="46"/>
        <v>19</v>
      </c>
      <c r="R13" s="17">
        <f t="shared" si="46"/>
        <v>20</v>
      </c>
      <c r="S13" s="17">
        <f>S14</f>
        <v>16</v>
      </c>
      <c r="T13" s="17">
        <f t="shared" si="46"/>
        <v>20</v>
      </c>
      <c r="U13" s="17">
        <f t="shared" si="46"/>
        <v>21</v>
      </c>
      <c r="V13" s="17">
        <f t="shared" si="46"/>
        <v>22</v>
      </c>
      <c r="W13" s="17">
        <f>W14</f>
        <v>13</v>
      </c>
      <c r="X13" s="17">
        <f t="shared" si="46"/>
        <v>12</v>
      </c>
      <c r="Y13" s="17">
        <f t="shared" si="46"/>
        <v>13</v>
      </c>
      <c r="Z13" s="17">
        <f t="shared" si="46"/>
        <v>13</v>
      </c>
      <c r="AA13" s="17">
        <f>AA14</f>
        <v>27</v>
      </c>
      <c r="AB13" s="17">
        <f t="shared" si="46"/>
        <v>51</v>
      </c>
      <c r="AC13" s="17">
        <f t="shared" si="46"/>
        <v>53</v>
      </c>
      <c r="AD13" s="17">
        <f t="shared" si="46"/>
        <v>56</v>
      </c>
      <c r="AE13" s="17">
        <f>AE14</f>
        <v>110</v>
      </c>
      <c r="AF13" s="17">
        <f t="shared" si="46"/>
        <v>264</v>
      </c>
      <c r="AG13" s="17">
        <f t="shared" si="46"/>
        <v>153</v>
      </c>
      <c r="AH13" s="17">
        <f t="shared" si="46"/>
        <v>160</v>
      </c>
      <c r="AI13" s="17">
        <f>AI14</f>
        <v>20</v>
      </c>
      <c r="AJ13" s="17">
        <f t="shared" si="46"/>
        <v>20</v>
      </c>
      <c r="AK13" s="17">
        <f t="shared" si="46"/>
        <v>21</v>
      </c>
      <c r="AL13" s="17">
        <f t="shared" si="46"/>
        <v>22</v>
      </c>
      <c r="AM13" s="16">
        <f t="shared" si="19"/>
        <v>329</v>
      </c>
      <c r="AN13" s="17">
        <f>AN14</f>
        <v>532</v>
      </c>
      <c r="AO13" s="17">
        <f t="shared" ref="AO13:AP13" si="47">AO14</f>
        <v>434.4</v>
      </c>
      <c r="AP13" s="17">
        <f t="shared" si="47"/>
        <v>454</v>
      </c>
      <c r="AQ13" s="18">
        <f t="shared" si="18"/>
        <v>203</v>
      </c>
    </row>
    <row r="14" spans="1:43" s="34" customFormat="1" ht="116.25" customHeight="1">
      <c r="A14" s="32">
        <v>5</v>
      </c>
      <c r="B14" s="35" t="s">
        <v>9</v>
      </c>
      <c r="C14" s="36">
        <v>25</v>
      </c>
      <c r="D14" s="26">
        <v>28</v>
      </c>
      <c r="E14" s="26">
        <f t="shared" si="45"/>
        <v>29.400000000000002</v>
      </c>
      <c r="F14" s="26">
        <v>30</v>
      </c>
      <c r="G14" s="26">
        <v>40</v>
      </c>
      <c r="H14" s="23">
        <v>39</v>
      </c>
      <c r="I14" s="23">
        <v>41</v>
      </c>
      <c r="J14" s="23">
        <v>43</v>
      </c>
      <c r="K14" s="23">
        <v>60</v>
      </c>
      <c r="L14" s="23">
        <v>80</v>
      </c>
      <c r="M14" s="23">
        <v>84</v>
      </c>
      <c r="N14" s="23">
        <v>88</v>
      </c>
      <c r="O14" s="23">
        <v>18</v>
      </c>
      <c r="P14" s="23">
        <v>18</v>
      </c>
      <c r="Q14" s="23">
        <v>19</v>
      </c>
      <c r="R14" s="23">
        <v>20</v>
      </c>
      <c r="S14" s="23">
        <v>16</v>
      </c>
      <c r="T14" s="23">
        <v>20</v>
      </c>
      <c r="U14" s="23">
        <v>21</v>
      </c>
      <c r="V14" s="23">
        <v>22</v>
      </c>
      <c r="W14" s="23">
        <v>13</v>
      </c>
      <c r="X14" s="23">
        <v>12</v>
      </c>
      <c r="Y14" s="23">
        <v>13</v>
      </c>
      <c r="Z14" s="23">
        <v>13</v>
      </c>
      <c r="AA14" s="23">
        <v>27</v>
      </c>
      <c r="AB14" s="23">
        <v>51</v>
      </c>
      <c r="AC14" s="23">
        <v>53</v>
      </c>
      <c r="AD14" s="23">
        <v>56</v>
      </c>
      <c r="AE14" s="23">
        <v>110</v>
      </c>
      <c r="AF14" s="23">
        <f>146+118</f>
        <v>264</v>
      </c>
      <c r="AG14" s="23">
        <v>153</v>
      </c>
      <c r="AH14" s="23">
        <v>160</v>
      </c>
      <c r="AI14" s="23">
        <v>20</v>
      </c>
      <c r="AJ14" s="23">
        <v>20</v>
      </c>
      <c r="AK14" s="23">
        <v>21</v>
      </c>
      <c r="AL14" s="23">
        <v>22</v>
      </c>
      <c r="AM14" s="25">
        <f t="shared" si="19"/>
        <v>329</v>
      </c>
      <c r="AN14" s="26">
        <f t="shared" si="23"/>
        <v>532</v>
      </c>
      <c r="AO14" s="26">
        <f t="shared" si="24"/>
        <v>434.4</v>
      </c>
      <c r="AP14" s="26">
        <f t="shared" si="25"/>
        <v>454</v>
      </c>
      <c r="AQ14" s="26">
        <f t="shared" si="18"/>
        <v>203</v>
      </c>
    </row>
    <row r="15" spans="1:43" s="38" customFormat="1" ht="116.25" customHeight="1">
      <c r="A15" s="32"/>
      <c r="B15" s="35" t="s">
        <v>23</v>
      </c>
      <c r="C15" s="33">
        <f>C4+C13</f>
        <v>223</v>
      </c>
      <c r="D15" s="37">
        <f>D4+D13</f>
        <v>153</v>
      </c>
      <c r="E15" s="17">
        <f t="shared" ref="E15:AL15" si="48">E4+E13</f>
        <v>159.20000000000002</v>
      </c>
      <c r="F15" s="17">
        <v>165</v>
      </c>
      <c r="G15" s="17">
        <f>G4+G13</f>
        <v>336</v>
      </c>
      <c r="H15" s="37">
        <f>H4+H13</f>
        <v>357</v>
      </c>
      <c r="I15" s="17">
        <f t="shared" si="48"/>
        <v>370</v>
      </c>
      <c r="J15" s="17">
        <f t="shared" si="48"/>
        <v>384</v>
      </c>
      <c r="K15" s="17">
        <f>K4+K13</f>
        <v>298</v>
      </c>
      <c r="L15" s="37">
        <f t="shared" si="48"/>
        <v>267</v>
      </c>
      <c r="M15" s="17">
        <f t="shared" si="48"/>
        <v>276</v>
      </c>
      <c r="N15" s="17">
        <f t="shared" si="48"/>
        <v>286</v>
      </c>
      <c r="O15" s="17">
        <f>O4+O13</f>
        <v>152</v>
      </c>
      <c r="P15" s="37">
        <f t="shared" si="48"/>
        <v>122</v>
      </c>
      <c r="Q15" s="17">
        <f t="shared" si="48"/>
        <v>126</v>
      </c>
      <c r="R15" s="17">
        <f t="shared" si="48"/>
        <v>130</v>
      </c>
      <c r="S15" s="17">
        <f>S4+S13</f>
        <v>102</v>
      </c>
      <c r="T15" s="37">
        <f t="shared" si="48"/>
        <v>123</v>
      </c>
      <c r="U15" s="17">
        <f t="shared" si="48"/>
        <v>126</v>
      </c>
      <c r="V15" s="17">
        <f t="shared" si="48"/>
        <v>131</v>
      </c>
      <c r="W15" s="17">
        <f>W4+W13</f>
        <v>85</v>
      </c>
      <c r="X15" s="37">
        <f t="shared" si="48"/>
        <v>75</v>
      </c>
      <c r="Y15" s="17">
        <f t="shared" si="48"/>
        <v>78</v>
      </c>
      <c r="Z15" s="17">
        <f t="shared" si="48"/>
        <v>82</v>
      </c>
      <c r="AA15" s="17">
        <f>AA4+AA13</f>
        <v>256</v>
      </c>
      <c r="AB15" s="37">
        <f t="shared" si="48"/>
        <v>276</v>
      </c>
      <c r="AC15" s="17">
        <f t="shared" si="48"/>
        <v>285</v>
      </c>
      <c r="AD15" s="17">
        <f t="shared" si="48"/>
        <v>294</v>
      </c>
      <c r="AE15" s="17">
        <f>AE4+AE13</f>
        <v>2322</v>
      </c>
      <c r="AF15" s="37">
        <f>AF4+AF13</f>
        <v>2157</v>
      </c>
      <c r="AG15" s="17">
        <f t="shared" si="48"/>
        <v>2078</v>
      </c>
      <c r="AH15" s="17">
        <f t="shared" si="48"/>
        <v>2214</v>
      </c>
      <c r="AI15" s="17">
        <f>AI4+AI13</f>
        <v>100</v>
      </c>
      <c r="AJ15" s="37">
        <f>AJ4+AJ13</f>
        <v>97</v>
      </c>
      <c r="AK15" s="17">
        <f t="shared" si="48"/>
        <v>100</v>
      </c>
      <c r="AL15" s="17">
        <f t="shared" si="48"/>
        <v>103</v>
      </c>
      <c r="AM15" s="56">
        <f>AM4+AM13</f>
        <v>3874</v>
      </c>
      <c r="AN15" s="37">
        <f>AN4+AN13</f>
        <v>3627</v>
      </c>
      <c r="AO15" s="17">
        <f t="shared" ref="AO15" si="49">AO4+AO13</f>
        <v>3598.2000000000003</v>
      </c>
      <c r="AP15" s="17">
        <v>3789</v>
      </c>
      <c r="AQ15" s="18">
        <f t="shared" si="18"/>
        <v>-247</v>
      </c>
    </row>
    <row r="16" spans="1:43" s="7" customFormat="1" ht="52.5" customHeight="1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2:42" ht="52.5" customHeight="1">
      <c r="AN17" s="10"/>
    </row>
    <row r="18" spans="2:42" ht="52.5" customHeight="1">
      <c r="B18" s="2" t="s">
        <v>27</v>
      </c>
      <c r="AO18" s="10"/>
      <c r="AP18" s="10"/>
    </row>
    <row r="19" spans="2:42" ht="52.5" customHeight="1">
      <c r="AH19" s="10"/>
      <c r="AI19" s="10"/>
      <c r="AO19" s="10"/>
      <c r="AP19" s="10"/>
    </row>
    <row r="20" spans="2:42" ht="52.5" customHeight="1">
      <c r="AL20" s="10"/>
      <c r="AM20" s="10"/>
      <c r="AN20" s="10"/>
    </row>
    <row r="21" spans="2:42" ht="52.5" customHeight="1">
      <c r="AN21" s="10"/>
    </row>
    <row r="22" spans="2:42" ht="52.5" customHeight="1">
      <c r="T22" s="10"/>
      <c r="AP22" s="10"/>
    </row>
    <row r="24" spans="2:42" ht="52.5" customHeight="1">
      <c r="AP24" s="10"/>
    </row>
    <row r="25" spans="2:42" ht="52.5" customHeight="1">
      <c r="M25" s="11"/>
      <c r="N25" s="11"/>
      <c r="O25" s="11"/>
    </row>
    <row r="26" spans="2:42" ht="52.5" customHeight="1">
      <c r="M26" s="11"/>
      <c r="N26" s="11"/>
      <c r="O26" s="11"/>
      <c r="AO26" s="10"/>
    </row>
  </sheetData>
  <mergeCells count="23">
    <mergeCell ref="AM1:AP1"/>
    <mergeCell ref="AQ1:AQ3"/>
    <mergeCell ref="AN2:AP2"/>
    <mergeCell ref="AJ1:AL1"/>
    <mergeCell ref="H2:J2"/>
    <mergeCell ref="L2:N2"/>
    <mergeCell ref="P2:R2"/>
    <mergeCell ref="T2:V2"/>
    <mergeCell ref="X2:Z2"/>
    <mergeCell ref="AB2:AD2"/>
    <mergeCell ref="AF2:AH2"/>
    <mergeCell ref="AJ2:AL2"/>
    <mergeCell ref="AB1:AD1"/>
    <mergeCell ref="K1:N1"/>
    <mergeCell ref="O1:R1"/>
    <mergeCell ref="W1:Z1"/>
    <mergeCell ref="S1:V1"/>
    <mergeCell ref="AE1:AH1"/>
    <mergeCell ref="D2:F2"/>
    <mergeCell ref="B1:B3"/>
    <mergeCell ref="A1:A3"/>
    <mergeCell ref="C1:F1"/>
    <mergeCell ref="G1:J1"/>
  </mergeCells>
  <pageMargins left="0" right="0" top="0" bottom="0" header="0" footer="0"/>
  <pageSetup paperSize="9" scale="28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расчет спс 2019-2021</vt:lpstr>
      <vt:lpstr>'сводный расчет спс 2019-2021'!Область_печати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2019-03-05T08:08:10Z</dcterms:modified>
</cp:coreProperties>
</file>