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630" windowWidth="19320" windowHeight="7965"/>
  </bookViews>
  <sheets>
    <sheet name="проект 2019-2021 гг" sheetId="5" r:id="rId1"/>
  </sheets>
  <externalReferences>
    <externalReference r:id="rId2"/>
  </externalReferences>
  <definedNames>
    <definedName name="_xlnm.Print_Area" localSheetId="0">'проект 2019-2021 гг'!$A$2:$AJ$47</definedName>
  </definedNames>
  <calcPr calcId="125725"/>
</workbook>
</file>

<file path=xl/calcChain.xml><?xml version="1.0" encoding="utf-8"?>
<calcChain xmlns="http://schemas.openxmlformats.org/spreadsheetml/2006/main">
  <c r="U30" i="5"/>
  <c r="AB27" l="1"/>
  <c r="V33"/>
  <c r="O36"/>
  <c r="O11"/>
  <c r="P21"/>
  <c r="P26"/>
  <c r="O33"/>
  <c r="V39" l="1"/>
  <c r="Q22" l="1"/>
  <c r="Q23"/>
  <c r="C36"/>
  <c r="AB33"/>
  <c r="AC21"/>
  <c r="X10"/>
  <c r="Y21"/>
  <c r="Z21"/>
  <c r="V27"/>
  <c r="Y27"/>
  <c r="Y33"/>
  <c r="V40"/>
  <c r="W21"/>
  <c r="U10"/>
  <c r="M21" l="1"/>
  <c r="K9"/>
  <c r="H22"/>
  <c r="H23"/>
  <c r="I9"/>
  <c r="I10"/>
  <c r="I12"/>
  <c r="I13"/>
  <c r="I14"/>
  <c r="I17"/>
  <c r="I18"/>
  <c r="I19"/>
  <c r="I20"/>
  <c r="I21"/>
  <c r="I22"/>
  <c r="I23"/>
  <c r="I24"/>
  <c r="I25"/>
  <c r="I28"/>
  <c r="I29"/>
  <c r="I30"/>
  <c r="I31"/>
  <c r="I32"/>
  <c r="I34"/>
  <c r="I36"/>
  <c r="I37"/>
  <c r="I38"/>
  <c r="I39"/>
  <c r="I40"/>
  <c r="I41"/>
  <c r="J9"/>
  <c r="J12"/>
  <c r="J13"/>
  <c r="J14"/>
  <c r="J16"/>
  <c r="J18"/>
  <c r="J19"/>
  <c r="J20"/>
  <c r="J22"/>
  <c r="J23"/>
  <c r="J24"/>
  <c r="J28"/>
  <c r="J29"/>
  <c r="J30"/>
  <c r="J31"/>
  <c r="J32"/>
  <c r="J34"/>
  <c r="J35"/>
  <c r="J37"/>
  <c r="J38"/>
  <c r="J39"/>
  <c r="J40"/>
  <c r="J41"/>
  <c r="H6"/>
  <c r="F33"/>
  <c r="I33" s="1"/>
  <c r="G21"/>
  <c r="J21" s="1"/>
  <c r="B40"/>
  <c r="C9"/>
  <c r="D21" l="1"/>
  <c r="B37" l="1"/>
  <c r="E37"/>
  <c r="H37" s="1"/>
  <c r="K37"/>
  <c r="O37"/>
  <c r="N37" s="1"/>
  <c r="Q37" s="1"/>
  <c r="U37"/>
  <c r="X37"/>
  <c r="AG37" s="1"/>
  <c r="AA37"/>
  <c r="AF37"/>
  <c r="AJ37" l="1"/>
  <c r="AH37"/>
  <c r="AI37"/>
  <c r="R37"/>
  <c r="T37"/>
  <c r="AD37"/>
  <c r="S37"/>
  <c r="AE37"/>
  <c r="AA41" l="1"/>
  <c r="X41"/>
  <c r="U41"/>
  <c r="N41"/>
  <c r="Q41" s="1"/>
  <c r="E41"/>
  <c r="H41" s="1"/>
  <c r="AC40"/>
  <c r="AB40"/>
  <c r="Z40"/>
  <c r="Y40"/>
  <c r="W40"/>
  <c r="U40" s="1"/>
  <c r="K40"/>
  <c r="E40"/>
  <c r="H40" s="1"/>
  <c r="AA39"/>
  <c r="X39"/>
  <c r="U39"/>
  <c r="N39"/>
  <c r="K39"/>
  <c r="E39"/>
  <c r="H39" s="1"/>
  <c r="B39"/>
  <c r="AA38"/>
  <c r="X38"/>
  <c r="U38"/>
  <c r="N38"/>
  <c r="Q38" s="1"/>
  <c r="K38"/>
  <c r="E38"/>
  <c r="H38" s="1"/>
  <c r="B38"/>
  <c r="AC36"/>
  <c r="AB36"/>
  <c r="AB26" s="1"/>
  <c r="Z36"/>
  <c r="Y36"/>
  <c r="W36"/>
  <c r="V36"/>
  <c r="V26" s="1"/>
  <c r="P36"/>
  <c r="M36"/>
  <c r="L36"/>
  <c r="N36" s="1"/>
  <c r="G36"/>
  <c r="J36" s="1"/>
  <c r="D36"/>
  <c r="B36" s="1"/>
  <c r="AA35"/>
  <c r="X35"/>
  <c r="U35"/>
  <c r="O35"/>
  <c r="N35" s="1"/>
  <c r="K35"/>
  <c r="F35"/>
  <c r="B35"/>
  <c r="AA34"/>
  <c r="X34"/>
  <c r="U34"/>
  <c r="N34"/>
  <c r="K34"/>
  <c r="E34"/>
  <c r="H34" s="1"/>
  <c r="B34"/>
  <c r="AC33"/>
  <c r="AA33" s="1"/>
  <c r="Z33"/>
  <c r="X33" s="1"/>
  <c r="W33"/>
  <c r="U33" s="1"/>
  <c r="P33"/>
  <c r="M33"/>
  <c r="L33"/>
  <c r="N33" s="1"/>
  <c r="G33"/>
  <c r="D33"/>
  <c r="C33"/>
  <c r="AA32"/>
  <c r="X32"/>
  <c r="U32"/>
  <c r="N32"/>
  <c r="K32"/>
  <c r="E32"/>
  <c r="H32" s="1"/>
  <c r="B32"/>
  <c r="AA31"/>
  <c r="X31"/>
  <c r="U31"/>
  <c r="N31"/>
  <c r="Q31" s="1"/>
  <c r="K31"/>
  <c r="E31"/>
  <c r="H31" s="1"/>
  <c r="B31"/>
  <c r="AA30"/>
  <c r="X30"/>
  <c r="N30"/>
  <c r="Q30" s="1"/>
  <c r="K30"/>
  <c r="E30"/>
  <c r="H30" s="1"/>
  <c r="B30"/>
  <c r="AA29"/>
  <c r="X29"/>
  <c r="U29"/>
  <c r="N29"/>
  <c r="K29"/>
  <c r="E29"/>
  <c r="H29" s="1"/>
  <c r="B29"/>
  <c r="AA28"/>
  <c r="X28"/>
  <c r="U28"/>
  <c r="N28"/>
  <c r="Q28" s="1"/>
  <c r="K28"/>
  <c r="E28"/>
  <c r="H28" s="1"/>
  <c r="B28"/>
  <c r="AC27"/>
  <c r="AA27" s="1"/>
  <c r="Z27"/>
  <c r="W27"/>
  <c r="U27" s="1"/>
  <c r="P27"/>
  <c r="M27"/>
  <c r="M26" s="1"/>
  <c r="L27"/>
  <c r="G27"/>
  <c r="J27" s="1"/>
  <c r="D27"/>
  <c r="C27"/>
  <c r="C26" s="1"/>
  <c r="Y26"/>
  <c r="G26"/>
  <c r="J26" s="1"/>
  <c r="AA25"/>
  <c r="X25"/>
  <c r="U25"/>
  <c r="N25"/>
  <c r="K25"/>
  <c r="E25"/>
  <c r="H25" s="1"/>
  <c r="B25"/>
  <c r="AA24"/>
  <c r="X24"/>
  <c r="U24"/>
  <c r="P24"/>
  <c r="K24"/>
  <c r="E24"/>
  <c r="H24" s="1"/>
  <c r="B24"/>
  <c r="AA21"/>
  <c r="X21"/>
  <c r="U21"/>
  <c r="O21"/>
  <c r="K21"/>
  <c r="E21"/>
  <c r="H21" s="1"/>
  <c r="B21"/>
  <c r="AA20"/>
  <c r="X20"/>
  <c r="U20"/>
  <c r="N20"/>
  <c r="K20"/>
  <c r="E20"/>
  <c r="H20" s="1"/>
  <c r="B20"/>
  <c r="AA19"/>
  <c r="X19"/>
  <c r="U19"/>
  <c r="N19"/>
  <c r="Q19" s="1"/>
  <c r="K19"/>
  <c r="E19"/>
  <c r="H19" s="1"/>
  <c r="B19"/>
  <c r="AA18"/>
  <c r="X18"/>
  <c r="U18"/>
  <c r="N18"/>
  <c r="K18"/>
  <c r="E18"/>
  <c r="H18" s="1"/>
  <c r="B18"/>
  <c r="AA17"/>
  <c r="X17"/>
  <c r="U17"/>
  <c r="P17"/>
  <c r="K17"/>
  <c r="G17"/>
  <c r="B17"/>
  <c r="AA16"/>
  <c r="X16"/>
  <c r="U16"/>
  <c r="O16"/>
  <c r="K16"/>
  <c r="F16"/>
  <c r="I16" s="1"/>
  <c r="B16"/>
  <c r="AC15"/>
  <c r="AB15"/>
  <c r="Z15"/>
  <c r="Y15"/>
  <c r="W15"/>
  <c r="V15"/>
  <c r="M15"/>
  <c r="L15"/>
  <c r="D15"/>
  <c r="C15"/>
  <c r="AA14"/>
  <c r="X14"/>
  <c r="U14"/>
  <c r="P14"/>
  <c r="N14" s="1"/>
  <c r="K14"/>
  <c r="E14"/>
  <c r="H14" s="1"/>
  <c r="B14"/>
  <c r="AA13"/>
  <c r="X13"/>
  <c r="U13"/>
  <c r="K13"/>
  <c r="G11"/>
  <c r="J11" s="1"/>
  <c r="B13"/>
  <c r="AA12"/>
  <c r="X12"/>
  <c r="U12"/>
  <c r="P12"/>
  <c r="K12"/>
  <c r="E12"/>
  <c r="H12" s="1"/>
  <c r="B12"/>
  <c r="AC11"/>
  <c r="AB11"/>
  <c r="Z11"/>
  <c r="Y11"/>
  <c r="W11"/>
  <c r="V11"/>
  <c r="V8" s="1"/>
  <c r="V42" s="1"/>
  <c r="M11"/>
  <c r="L11"/>
  <c r="F11"/>
  <c r="I11" s="1"/>
  <c r="D11"/>
  <c r="C11"/>
  <c r="C8" s="1"/>
  <c r="P10"/>
  <c r="K10"/>
  <c r="G10"/>
  <c r="J10" s="1"/>
  <c r="B10"/>
  <c r="AA9"/>
  <c r="X9"/>
  <c r="U9"/>
  <c r="B9"/>
  <c r="L8"/>
  <c r="Q18" l="1"/>
  <c r="Q20"/>
  <c r="Q29"/>
  <c r="Q32"/>
  <c r="Q34"/>
  <c r="Q39"/>
  <c r="Q35"/>
  <c r="Z8"/>
  <c r="AD14"/>
  <c r="Q14"/>
  <c r="AC8"/>
  <c r="Q25"/>
  <c r="X27"/>
  <c r="AJ27" s="1"/>
  <c r="Z26"/>
  <c r="Z42" s="1"/>
  <c r="D8"/>
  <c r="B8" s="1"/>
  <c r="P15"/>
  <c r="AA36"/>
  <c r="AJ14"/>
  <c r="X36"/>
  <c r="W8"/>
  <c r="M8"/>
  <c r="M42" s="1"/>
  <c r="P11"/>
  <c r="AJ38"/>
  <c r="Y8"/>
  <c r="Y42" s="1"/>
  <c r="C42"/>
  <c r="E33"/>
  <c r="H33" s="1"/>
  <c r="J33"/>
  <c r="G15"/>
  <c r="J15" s="1"/>
  <c r="J17"/>
  <c r="E35"/>
  <c r="H35" s="1"/>
  <c r="I35"/>
  <c r="P8"/>
  <c r="O15"/>
  <c r="O8" s="1"/>
  <c r="AG20"/>
  <c r="AE25"/>
  <c r="AI25"/>
  <c r="D26"/>
  <c r="K27"/>
  <c r="O27"/>
  <c r="S31"/>
  <c r="T35"/>
  <c r="S30"/>
  <c r="F15"/>
  <c r="F27"/>
  <c r="G8"/>
  <c r="E10"/>
  <c r="H10" s="1"/>
  <c r="B15"/>
  <c r="K15"/>
  <c r="U15"/>
  <c r="AA15"/>
  <c r="E17"/>
  <c r="H17" s="1"/>
  <c r="S18"/>
  <c r="AH18"/>
  <c r="AI18"/>
  <c r="R19"/>
  <c r="S20"/>
  <c r="AH20"/>
  <c r="N24"/>
  <c r="AE24" s="1"/>
  <c r="AD25"/>
  <c r="AJ25"/>
  <c r="W26"/>
  <c r="U26" s="1"/>
  <c r="AC26"/>
  <c r="S28"/>
  <c r="AG28"/>
  <c r="AI28"/>
  <c r="AG31"/>
  <c r="S32"/>
  <c r="AE32"/>
  <c r="AJ32"/>
  <c r="AI34"/>
  <c r="AJ35"/>
  <c r="E36"/>
  <c r="H36" s="1"/>
  <c r="T41"/>
  <c r="E11"/>
  <c r="H11" s="1"/>
  <c r="E9"/>
  <c r="H9" s="1"/>
  <c r="N10"/>
  <c r="Q10" s="1"/>
  <c r="B11"/>
  <c r="AA11"/>
  <c r="N12"/>
  <c r="Q12" s="1"/>
  <c r="E13"/>
  <c r="H13" s="1"/>
  <c r="AE19"/>
  <c r="AJ19"/>
  <c r="T20"/>
  <c r="B26"/>
  <c r="T28"/>
  <c r="AH28"/>
  <c r="T31"/>
  <c r="AD35"/>
  <c r="E16"/>
  <c r="H16" s="1"/>
  <c r="AH16"/>
  <c r="N17"/>
  <c r="Q17" s="1"/>
  <c r="T18"/>
  <c r="AG18"/>
  <c r="AJ20"/>
  <c r="B27"/>
  <c r="S29"/>
  <c r="AH29"/>
  <c r="AE31"/>
  <c r="AI31"/>
  <c r="T32"/>
  <c r="AH32"/>
  <c r="B33"/>
  <c r="S33" s="1"/>
  <c r="AG34"/>
  <c r="AH35"/>
  <c r="U36"/>
  <c r="AE36" s="1"/>
  <c r="T38"/>
  <c r="AH38"/>
  <c r="AD39"/>
  <c r="X40"/>
  <c r="AH40" s="1"/>
  <c r="AD38"/>
  <c r="AE34"/>
  <c r="L26"/>
  <c r="L42" s="1"/>
  <c r="AE30"/>
  <c r="AE14"/>
  <c r="AD41"/>
  <c r="N21"/>
  <c r="Q21" s="1"/>
  <c r="N16"/>
  <c r="Q16" s="1"/>
  <c r="N13"/>
  <c r="Q13" s="1"/>
  <c r="N9"/>
  <c r="T9" s="1"/>
  <c r="AA40"/>
  <c r="AJ40" s="1"/>
  <c r="X26"/>
  <c r="AJ41"/>
  <c r="AH41"/>
  <c r="AG40"/>
  <c r="AJ39"/>
  <c r="AH39"/>
  <c r="AI30"/>
  <c r="AG30"/>
  <c r="AG29"/>
  <c r="AI29"/>
  <c r="AJ24"/>
  <c r="AI24"/>
  <c r="AG17"/>
  <c r="AI17"/>
  <c r="AH17"/>
  <c r="AG21"/>
  <c r="AI21"/>
  <c r="AH21"/>
  <c r="AG16"/>
  <c r="AI16"/>
  <c r="X15"/>
  <c r="AI14"/>
  <c r="X11"/>
  <c r="AG13"/>
  <c r="AI13"/>
  <c r="U11"/>
  <c r="AH13"/>
  <c r="AB8"/>
  <c r="AG12"/>
  <c r="AI12"/>
  <c r="AH12"/>
  <c r="AH10"/>
  <c r="AJ10"/>
  <c r="AG10"/>
  <c r="X8"/>
  <c r="AG9"/>
  <c r="AI9"/>
  <c r="U8"/>
  <c r="AH9"/>
  <c r="T13"/>
  <c r="S16"/>
  <c r="S10"/>
  <c r="T10"/>
  <c r="N11"/>
  <c r="AF11"/>
  <c r="S12"/>
  <c r="T12"/>
  <c r="S17"/>
  <c r="T17"/>
  <c r="AD9"/>
  <c r="AF9"/>
  <c r="AJ9"/>
  <c r="AI10"/>
  <c r="K11"/>
  <c r="AD12"/>
  <c r="AF12"/>
  <c r="AJ12"/>
  <c r="AF13"/>
  <c r="AJ13"/>
  <c r="S14"/>
  <c r="AH14"/>
  <c r="AD16"/>
  <c r="AF16"/>
  <c r="AJ16"/>
  <c r="AF17"/>
  <c r="AJ17"/>
  <c r="R18"/>
  <c r="AD18"/>
  <c r="AJ18"/>
  <c r="S19"/>
  <c r="T19"/>
  <c r="AI19"/>
  <c r="AG19"/>
  <c r="AH19"/>
  <c r="AD19"/>
  <c r="S21"/>
  <c r="AI27"/>
  <c r="AF27"/>
  <c r="K8"/>
  <c r="AE9"/>
  <c r="AE10"/>
  <c r="AE12"/>
  <c r="R14"/>
  <c r="T14"/>
  <c r="AG14"/>
  <c r="AE16"/>
  <c r="AE17"/>
  <c r="AE18"/>
  <c r="AG27"/>
  <c r="R20"/>
  <c r="AD20"/>
  <c r="AI20"/>
  <c r="AF21"/>
  <c r="AJ21"/>
  <c r="S24"/>
  <c r="AG24"/>
  <c r="S25"/>
  <c r="AG25"/>
  <c r="R28"/>
  <c r="AD28"/>
  <c r="AF28"/>
  <c r="AJ28"/>
  <c r="R29"/>
  <c r="T29"/>
  <c r="AD29"/>
  <c r="AF29"/>
  <c r="AJ29"/>
  <c r="R30"/>
  <c r="T30"/>
  <c r="AD30"/>
  <c r="AF30"/>
  <c r="AH30"/>
  <c r="AJ30"/>
  <c r="R31"/>
  <c r="AD31"/>
  <c r="AF31"/>
  <c r="AH31"/>
  <c r="AJ31"/>
  <c r="R32"/>
  <c r="AD32"/>
  <c r="AF32"/>
  <c r="AI32"/>
  <c r="AE33"/>
  <c r="AD33"/>
  <c r="AI33"/>
  <c r="AJ33"/>
  <c r="AF33"/>
  <c r="S34"/>
  <c r="T34"/>
  <c r="R34"/>
  <c r="AD36"/>
  <c r="T39"/>
  <c r="R39"/>
  <c r="S39"/>
  <c r="AI40"/>
  <c r="AE20"/>
  <c r="T24"/>
  <c r="AF24"/>
  <c r="AH24"/>
  <c r="R25"/>
  <c r="T25"/>
  <c r="AF25"/>
  <c r="AH25"/>
  <c r="AE28"/>
  <c r="AE29"/>
  <c r="AG33"/>
  <c r="AH33"/>
  <c r="S36"/>
  <c r="T36"/>
  <c r="AI36"/>
  <c r="AF36"/>
  <c r="AD34"/>
  <c r="AF34"/>
  <c r="AH34"/>
  <c r="AJ34"/>
  <c r="S35"/>
  <c r="AE35"/>
  <c r="AG35"/>
  <c r="AI35"/>
  <c r="AH36"/>
  <c r="S38"/>
  <c r="AE38"/>
  <c r="AG38"/>
  <c r="AI38"/>
  <c r="AE39"/>
  <c r="AG39"/>
  <c r="AI39"/>
  <c r="S41"/>
  <c r="AE41"/>
  <c r="AG41"/>
  <c r="AI41"/>
  <c r="K33"/>
  <c r="Q33" s="1"/>
  <c r="R35"/>
  <c r="AF35"/>
  <c r="K36"/>
  <c r="Q36" s="1"/>
  <c r="R38"/>
  <c r="AF38"/>
  <c r="AF39"/>
  <c r="R41"/>
  <c r="AF41"/>
  <c r="N27" l="1"/>
  <c r="O26"/>
  <c r="AG36"/>
  <c r="AJ36"/>
  <c r="AC42"/>
  <c r="R16"/>
  <c r="N15"/>
  <c r="T15" s="1"/>
  <c r="N26"/>
  <c r="R27"/>
  <c r="AD24"/>
  <c r="Q24"/>
  <c r="R9"/>
  <c r="Q9"/>
  <c r="Q11"/>
  <c r="T16"/>
  <c r="S15"/>
  <c r="Q15"/>
  <c r="X42"/>
  <c r="AE21"/>
  <c r="AF40"/>
  <c r="S27"/>
  <c r="AD21"/>
  <c r="AH27"/>
  <c r="T21"/>
  <c r="AD17"/>
  <c r="AD10"/>
  <c r="R17"/>
  <c r="AG15"/>
  <c r="R10"/>
  <c r="S13"/>
  <c r="AH15"/>
  <c r="K42"/>
  <c r="D42"/>
  <c r="B42" s="1"/>
  <c r="AF15"/>
  <c r="AI15"/>
  <c r="AH26"/>
  <c r="AG26"/>
  <c r="W42"/>
  <c r="U42" s="1"/>
  <c r="AH42" s="1"/>
  <c r="P42"/>
  <c r="AJ15"/>
  <c r="E27"/>
  <c r="H27" s="1"/>
  <c r="I27"/>
  <c r="AA26"/>
  <c r="AF26" s="1"/>
  <c r="AH11"/>
  <c r="K26"/>
  <c r="E15"/>
  <c r="H15" s="1"/>
  <c r="I15"/>
  <c r="R24"/>
  <c r="N40"/>
  <c r="Q40" s="1"/>
  <c r="AE13"/>
  <c r="R21"/>
  <c r="AD15"/>
  <c r="AD13"/>
  <c r="AG11"/>
  <c r="R12"/>
  <c r="AI11"/>
  <c r="AJ11"/>
  <c r="R15"/>
  <c r="R13"/>
  <c r="AB42"/>
  <c r="AA42" s="1"/>
  <c r="AJ42" s="1"/>
  <c r="S9"/>
  <c r="G42"/>
  <c r="J42" s="1"/>
  <c r="J8"/>
  <c r="T33"/>
  <c r="F8"/>
  <c r="F26"/>
  <c r="AH8"/>
  <c r="AA8"/>
  <c r="AJ8" s="1"/>
  <c r="AG8"/>
  <c r="S40"/>
  <c r="T11"/>
  <c r="R11"/>
  <c r="S11"/>
  <c r="AE11"/>
  <c r="R36"/>
  <c r="R33"/>
  <c r="N8"/>
  <c r="Q8" s="1"/>
  <c r="AD11"/>
  <c r="Q27" l="1"/>
  <c r="AE27"/>
  <c r="AD27"/>
  <c r="T27"/>
  <c r="AG42"/>
  <c r="AE15"/>
  <c r="T26"/>
  <c r="AE26"/>
  <c r="O42"/>
  <c r="T40"/>
  <c r="AD26"/>
  <c r="Q26"/>
  <c r="N42"/>
  <c r="R42" s="1"/>
  <c r="S26"/>
  <c r="AI26"/>
  <c r="AJ26"/>
  <c r="AF42"/>
  <c r="R26"/>
  <c r="E26"/>
  <c r="H26" s="1"/>
  <c r="I26"/>
  <c r="AD40"/>
  <c r="AE40"/>
  <c r="AI42"/>
  <c r="R40"/>
  <c r="E8"/>
  <c r="H8" s="1"/>
  <c r="I8"/>
  <c r="F42"/>
  <c r="AF8"/>
  <c r="AI8"/>
  <c r="S8"/>
  <c r="T8"/>
  <c r="R8"/>
  <c r="AE8"/>
  <c r="AD8"/>
  <c r="T42"/>
  <c r="S42"/>
  <c r="AD42" l="1"/>
  <c r="AE42"/>
  <c r="Q42"/>
  <c r="E42"/>
  <c r="H42" s="1"/>
  <c r="I42"/>
</calcChain>
</file>

<file path=xl/sharedStrings.xml><?xml version="1.0" encoding="utf-8"?>
<sst xmlns="http://schemas.openxmlformats.org/spreadsheetml/2006/main" count="100" uniqueCount="73">
  <si>
    <t>Наименование</t>
  </si>
  <si>
    <t xml:space="preserve"> район</t>
  </si>
  <si>
    <t>поселения</t>
  </si>
  <si>
    <t>2017 к 2016 г</t>
  </si>
  <si>
    <t>НАЛОГОВЫЕ  ДОХОДЫ</t>
  </si>
  <si>
    <t>Налог на доходы физических лиц</t>
  </si>
  <si>
    <t>Акцизы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</si>
  <si>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</si>
  <si>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</si>
  <si>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</si>
  <si>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</si>
  <si>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</si>
  <si>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Транспортный налог</t>
  </si>
  <si>
    <t>Транспортный налог организаций</t>
  </si>
  <si>
    <t>Транспортный налог физических лиц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</si>
  <si>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</si>
  <si>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</si>
  <si>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</si>
  <si>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 в т.ч. проценты полученные от предоставления бюджетных кредитов  </t>
  </si>
  <si>
    <t xml:space="preserve">         аренда земли</t>
  </si>
  <si>
    <t xml:space="preserve">        аренда имущества</t>
  </si>
  <si>
    <t xml:space="preserve">       доходы от продажи акций</t>
  </si>
  <si>
    <t>дох от перечисления части прибыли от МУПов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</si>
  <si>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</si>
  <si>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</si>
  <si>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</si>
  <si>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</si>
  <si>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земли</t>
  </si>
  <si>
    <t>ШТРАФЫ, САНКЦИИ, ВОЗМЕЩЕНИЕ УЩЕРБА</t>
  </si>
  <si>
    <t>ПРОЧИЕ НЕНАЛОГОВЫЕ ДОХОДЫ</t>
  </si>
  <si>
    <t>самообложение,прочие</t>
  </si>
  <si>
    <t>Прогноз 2019</t>
  </si>
  <si>
    <t>ВСЕГО НАЛОГОВЫЕ И НЕНАЛОГОВЫЕ ДОХОДЫ</t>
  </si>
  <si>
    <t>________________________________</t>
  </si>
  <si>
    <t>Налог на имущество организаций</t>
  </si>
  <si>
    <t>ГОСУДАРСТВЕННАЯ ПОШЛИНА</t>
  </si>
  <si>
    <t>Прогноз 2020</t>
  </si>
  <si>
    <t>в том числе</t>
  </si>
  <si>
    <t>откл. от 2018 г.</t>
  </si>
  <si>
    <t>Налог, взимаемый в связи с применением патентной системы налогообложения</t>
  </si>
  <si>
    <t xml:space="preserve">Доходы от оказания платных  
услуг получателями средств бюджетов 
муниципальных районов        
</t>
  </si>
  <si>
    <t xml:space="preserve">  район</t>
  </si>
  <si>
    <t>Консол. бюджет</t>
  </si>
  <si>
    <t>ПРОГНОЗ ПОСТУПЛЕНИЯ НАЛОГОВЫХ И НЕНАЛОГОВЫХ ДОХОДОВ БЮДЖЕТА  БАРУН-ХЕМЧИКСКОГО КОЖУУНА РТ</t>
  </si>
  <si>
    <t>Аракчаа А. А-М.</t>
  </si>
  <si>
    <t xml:space="preserve"> </t>
  </si>
  <si>
    <t>Приложение</t>
  </si>
  <si>
    <t xml:space="preserve">                                                (подпись)</t>
  </si>
  <si>
    <t>НА 2019-2021 ГГ</t>
  </si>
  <si>
    <t>Факт 2017 года</t>
  </si>
  <si>
    <t>План на 2018 год</t>
  </si>
  <si>
    <t>Оценка за 2018 год</t>
  </si>
  <si>
    <t>% вып. Плана на 2018 год (уточ.)</t>
  </si>
  <si>
    <t>Откл. от Плана на 2018 год (уточ.)</t>
  </si>
  <si>
    <t>Темп роста оценки за 2018 г. к 2017 г.</t>
  </si>
  <si>
    <t>Откл. оценки на 2018 год от факта 2017 г.</t>
  </si>
  <si>
    <t>Прогноз 2021</t>
  </si>
  <si>
    <t>Коэфф. Роста 2019/ 2018 (Консол. бюджета)</t>
  </si>
  <si>
    <t>Коэфф. Роста 2020/2019     (Консол. бюджета)</t>
  </si>
  <si>
    <t>Коэфф. Роста 2021/2020          (Консол. бюджета)</t>
  </si>
  <si>
    <t xml:space="preserve">рост  2019 к 2018 году </t>
  </si>
  <si>
    <t>рост 2020 к 2019 году</t>
  </si>
  <si>
    <t xml:space="preserve">рост 2021 к 2020 году </t>
  </si>
  <si>
    <t>откл. от 2020 г.</t>
  </si>
  <si>
    <t>Семис-оол А. А.</t>
  </si>
  <si>
    <t>И.о. Начальник финансового управления</t>
  </si>
  <si>
    <t>Земельный налог с организацтй</t>
  </si>
  <si>
    <t>Земельный налог с физических лиц</t>
  </si>
  <si>
    <t>Земельный налог, в том числе:</t>
  </si>
  <si>
    <t xml:space="preserve">                                                                                                                                             (подпись)</t>
  </si>
  <si>
    <t>План на 2018 год (уточненный)</t>
  </si>
  <si>
    <t>Главный специалист по доходам  _________________________</t>
  </si>
  <si>
    <t>Факт за 9 месяцев 2018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</si>
</sst>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8" fillId="2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8" fillId="0" borderId="2" xfId="0" applyFont="1" applyFill="1" applyBorder="1" applyAlignment="1">
      <alignment horizontal="justify" vertical="top" wrapText="1"/>
    </xf>
    <xf numFmtId="4" fontId="8" fillId="3" borderId="1" xfId="0" applyNumberFormat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6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/>
    </xf>
    <xf numFmtId="4" fontId="2" fillId="8" borderId="1" xfId="0" applyNumberFormat="1" applyFont="1" applyFill="1" applyBorder="1" applyAlignment="1">
      <alignment vertical="top"/>
    </xf>
    <xf numFmtId="4" fontId="2" fillId="6" borderId="1" xfId="0" applyNumberFormat="1" applyFont="1" applyFill="1" applyBorder="1" applyAlignment="1">
      <alignment vertical="top"/>
    </xf>
    <xf numFmtId="4" fontId="2" fillId="5" borderId="1" xfId="0" applyNumberFormat="1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" fontId="3" fillId="2" borderId="1" xfId="0" applyNumberFormat="1" applyFont="1" applyFill="1" applyBorder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4" fontId="3" fillId="5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vertical="top"/>
    </xf>
    <xf numFmtId="4" fontId="2" fillId="0" borderId="2" xfId="0" applyNumberFormat="1" applyFont="1" applyFill="1" applyBorder="1" applyAlignment="1">
      <alignment vertical="top"/>
    </xf>
    <xf numFmtId="4" fontId="2" fillId="5" borderId="2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/>
    </xf>
    <xf numFmtId="4" fontId="5" fillId="0" borderId="2" xfId="0" applyNumberFormat="1" applyFont="1" applyFill="1" applyBorder="1" applyAlignment="1">
      <alignment vertical="top"/>
    </xf>
    <xf numFmtId="4" fontId="2" fillId="7" borderId="1" xfId="0" applyNumberFormat="1" applyFont="1" applyFill="1" applyBorder="1" applyAlignment="1">
      <alignment vertical="top"/>
    </xf>
    <xf numFmtId="4" fontId="2" fillId="3" borderId="1" xfId="0" applyNumberFormat="1" applyFont="1" applyFill="1" applyBorder="1" applyAlignment="1">
      <alignment vertical="top"/>
    </xf>
    <xf numFmtId="4" fontId="5" fillId="6" borderId="1" xfId="0" applyNumberFormat="1" applyFont="1" applyFill="1" applyBorder="1" applyAlignment="1">
      <alignment vertical="top"/>
    </xf>
    <xf numFmtId="4" fontId="2" fillId="4" borderId="1" xfId="0" applyNumberFormat="1" applyFont="1" applyFill="1" applyBorder="1" applyAlignment="1">
      <alignment vertical="top"/>
    </xf>
    <xf numFmtId="4" fontId="4" fillId="6" borderId="1" xfId="0" applyNumberFormat="1" applyFont="1" applyFill="1" applyBorder="1" applyAlignment="1">
      <alignment vertical="top"/>
    </xf>
    <xf numFmtId="4" fontId="3" fillId="6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0" fontId="6" fillId="0" borderId="0" xfId="1" applyFont="1" applyFill="1" applyAlignment="1">
      <alignment vertical="top"/>
    </xf>
    <xf numFmtId="0" fontId="6" fillId="6" borderId="0" xfId="1" applyFont="1" applyFill="1" applyAlignment="1">
      <alignment vertical="top"/>
    </xf>
    <xf numFmtId="0" fontId="6" fillId="5" borderId="0" xfId="1" applyFont="1" applyFill="1" applyAlignment="1">
      <alignment vertical="top"/>
    </xf>
    <xf numFmtId="4" fontId="6" fillId="5" borderId="0" xfId="1" applyNumberFormat="1" applyFont="1" applyFill="1" applyAlignment="1">
      <alignment vertical="top"/>
    </xf>
    <xf numFmtId="4" fontId="6" fillId="0" borderId="0" xfId="1" applyNumberFormat="1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7" fillId="6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4" fontId="2" fillId="6" borderId="0" xfId="0" applyNumberFormat="1" applyFont="1" applyFill="1" applyBorder="1" applyAlignment="1">
      <alignment vertical="top"/>
    </xf>
    <xf numFmtId="4" fontId="5" fillId="6" borderId="0" xfId="0" applyNumberFormat="1" applyFont="1" applyFill="1" applyBorder="1" applyAlignment="1">
      <alignment vertical="top"/>
    </xf>
    <xf numFmtId="4" fontId="4" fillId="6" borderId="0" xfId="0" applyNumberFormat="1" applyFont="1" applyFill="1" applyBorder="1" applyAlignment="1">
      <alignment vertical="top"/>
    </xf>
    <xf numFmtId="4" fontId="3" fillId="6" borderId="0" xfId="0" applyNumberFormat="1" applyFont="1" applyFill="1" applyBorder="1" applyAlignment="1">
      <alignment vertical="top"/>
    </xf>
    <xf numFmtId="4" fontId="8" fillId="6" borderId="0" xfId="0" applyNumberFormat="1" applyFont="1" applyFill="1" applyBorder="1" applyAlignment="1">
      <alignment vertical="top" wrapText="1"/>
    </xf>
    <xf numFmtId="0" fontId="2" fillId="6" borderId="0" xfId="0" applyFont="1" applyFill="1" applyBorder="1" applyAlignment="1">
      <alignment vertical="top"/>
    </xf>
    <xf numFmtId="4" fontId="3" fillId="10" borderId="1" xfId="0" applyNumberFormat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8" borderId="2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FFFFCC"/>
      <color rgb="FF9999FF"/>
      <color rgb="FF9966FF"/>
      <color rgb="FFCC66FF"/>
      <color rgb="FF00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40;&#1076;&#1084;&#1080;&#1085;&#1080;&#1089;&#1090;&#1088;&#1072;&#1090;&#1086;&#1088;\&#1087;&#1088;&#1086;&#1077;&#1082;&#1090;%202019-2021%20&#1075;&#1075;\&#1076;&#1072;&#1085;&#1085;&#1099;&#1077;\&#1052;&#1060;%20&#1087;&#1080;&#1089;&#1100;&#1084;&#1086;\&#1060;&#1051;&#1069;&#1064;&#1050;&#1040;%2001.07.2018%20&#1075;\&#1060;&#1051;&#1069;&#1064;&#1050;&#1040;\&#1076;&#1086;&#1082;&#1091;&#1084;&#1077;&#1085;&#1090;\&#1052;&#1060;%20&#1087;&#1088;&#1086;&#1075;&#1085;&#1086;&#1079;%20&#1088;&#1072;&#1089;&#1095;&#1077;&#1090;\&#1050;&#1040;&#1057;&#1057;&#1054;&#1042;&#1067;&#1049;%20&#1055;&#1051;&#1040;&#1053;%202017\&#1053;&#1086;&#1074;&#1099;&#1081;%20&#1082;&#1086;&#1088;&#1088;&#1077;&#1082;-&#1082;&#1072;%20&#1086;&#1090;%2004.07.2017%20%20&#1060;&#1086;&#1088;&#1084;&#1072;%20&#1082;&#1072;&#1089;&#1089;&#1086;&#1074;&#1086;&#1075;&#1086;%20&#1087;&#1083;&#1072;&#1085;&#1072;.%20&#1072;&#1085;&#1077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вый коррек-ка на 03.06.2017"/>
      <sheetName val="коррек 03.04.2017"/>
      <sheetName val="44324,0 Т.Р"/>
      <sheetName val="2017"/>
    </sheetNames>
    <sheetDataSet>
      <sheetData sheetId="0" refreshError="1"/>
      <sheetData sheetId="1" refreshError="1"/>
      <sheetData sheetId="2" refreshError="1">
        <row r="12">
          <cell r="S12">
            <v>28158</v>
          </cell>
        </row>
        <row r="14">
          <cell r="AJ14">
            <v>0</v>
          </cell>
        </row>
        <row r="20">
          <cell r="S20">
            <v>0</v>
          </cell>
        </row>
        <row r="21">
          <cell r="AJ21">
            <v>0</v>
          </cell>
        </row>
        <row r="31">
          <cell r="B31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Y55"/>
  <sheetViews>
    <sheetView tabSelected="1" view="pageBreakPreview" zoomScale="60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3" sqref="A3:AJ3"/>
    </sheetView>
  </sheetViews>
  <sheetFormatPr defaultColWidth="6.5703125" defaultRowHeight="15.75"/>
  <cols>
    <col min="1" max="1" width="40.28515625" style="2" customWidth="1"/>
    <col min="2" max="2" width="13.5703125" style="2" customWidth="1"/>
    <col min="3" max="3" width="13.85546875" style="2" customWidth="1"/>
    <col min="4" max="4" width="12.42578125" style="2" customWidth="1"/>
    <col min="5" max="5" width="11.5703125" style="2" customWidth="1"/>
    <col min="6" max="6" width="11.140625" style="2" customWidth="1"/>
    <col min="7" max="8" width="11.28515625" style="2" customWidth="1"/>
    <col min="9" max="10" width="11.28515625" style="13" customWidth="1"/>
    <col min="11" max="11" width="12.140625" style="2" customWidth="1"/>
    <col min="12" max="12" width="12.5703125" style="14" customWidth="1"/>
    <col min="13" max="13" width="9.7109375" style="14" customWidth="1"/>
    <col min="14" max="14" width="12.7109375" style="2" customWidth="1"/>
    <col min="15" max="15" width="10.85546875" style="2" customWidth="1"/>
    <col min="16" max="16" width="10.140625" style="2" customWidth="1"/>
    <col min="17" max="17" width="11" style="2" customWidth="1"/>
    <col min="18" max="18" width="12.42578125" style="2" customWidth="1"/>
    <col min="19" max="19" width="10.7109375" style="2" customWidth="1"/>
    <col min="20" max="20" width="16.140625" style="2" customWidth="1"/>
    <col min="21" max="21" width="12.140625" style="2" customWidth="1"/>
    <col min="22" max="22" width="12.85546875" style="2" customWidth="1"/>
    <col min="23" max="23" width="12.5703125" style="2" customWidth="1"/>
    <col min="24" max="24" width="11.140625" style="2" customWidth="1"/>
    <col min="25" max="25" width="13.5703125" style="2" customWidth="1"/>
    <col min="26" max="26" width="12.7109375" style="2" customWidth="1"/>
    <col min="27" max="27" width="11.85546875" style="2" customWidth="1"/>
    <col min="28" max="28" width="12.42578125" style="2" customWidth="1"/>
    <col min="29" max="29" width="12.140625" style="2" customWidth="1"/>
    <col min="30" max="30" width="10.42578125" style="2" customWidth="1"/>
    <col min="31" max="31" width="11.42578125" style="2" customWidth="1"/>
    <col min="32" max="32" width="5.28515625" style="2" hidden="1" customWidth="1"/>
    <col min="33" max="33" width="11" style="16" customWidth="1"/>
    <col min="34" max="34" width="10.42578125" style="16" customWidth="1"/>
    <col min="35" max="35" width="10.28515625" style="16" customWidth="1"/>
    <col min="36" max="36" width="13.85546875" style="16" customWidth="1"/>
    <col min="37" max="51" width="8.85546875" style="16" customWidth="1"/>
    <col min="52" max="228" width="8.85546875" style="2" customWidth="1"/>
    <col min="229" max="229" width="30.85546875" style="2" customWidth="1"/>
    <col min="230" max="230" width="7.140625" style="2" customWidth="1"/>
    <col min="231" max="231" width="6.28515625" style="2" customWidth="1"/>
    <col min="232" max="232" width="7" style="2" customWidth="1"/>
    <col min="233" max="233" width="7.140625" style="2" customWidth="1"/>
    <col min="234" max="234" width="6.28515625" style="2" customWidth="1"/>
    <col min="235" max="235" width="7" style="2" customWidth="1"/>
    <col min="236" max="236" width="8.28515625" style="2" customWidth="1"/>
    <col min="237" max="237" width="7.7109375" style="2" customWidth="1"/>
    <col min="238" max="238" width="7.85546875" style="2" customWidth="1"/>
    <col min="239" max="239" width="6.85546875" style="2" customWidth="1"/>
    <col min="240" max="240" width="7.42578125" style="2" customWidth="1"/>
    <col min="241" max="241" width="6.5703125" style="2" customWidth="1"/>
    <col min="242" max="242" width="6.7109375" style="2" customWidth="1"/>
    <col min="243" max="244" width="6.140625" style="2" customWidth="1"/>
    <col min="245" max="245" width="7" style="2" customWidth="1"/>
    <col min="246" max="246" width="6.140625" style="2" customWidth="1"/>
    <col min="247" max="247" width="6.7109375" style="2" customWidth="1"/>
    <col min="248" max="248" width="5.85546875" style="2" customWidth="1"/>
    <col min="249" max="249" width="6" style="2" customWidth="1"/>
    <col min="250" max="250" width="5.28515625" style="2" customWidth="1"/>
    <col min="251" max="251" width="7.5703125" style="2" customWidth="1"/>
    <col min="252" max="252" width="7.28515625" style="2" customWidth="1"/>
    <col min="253" max="253" width="6.42578125" style="2" customWidth="1"/>
    <col min="254" max="256" width="6.28515625" style="2" customWidth="1"/>
    <col min="257" max="257" width="6.7109375" style="2" customWidth="1"/>
    <col min="258" max="258" width="5.28515625" style="2" customWidth="1"/>
    <col min="259" max="16384" width="6.5703125" style="2"/>
  </cols>
  <sheetData>
    <row r="2" spans="1:51">
      <c r="AE2" s="15" t="s">
        <v>46</v>
      </c>
      <c r="AG2" s="2"/>
      <c r="AH2" s="2"/>
      <c r="AI2" s="2"/>
      <c r="AJ2" s="2"/>
    </row>
    <row r="3" spans="1:51" ht="15.75" customHeight="1">
      <c r="A3" s="82" t="s">
        <v>43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17"/>
      <c r="AL3" s="17"/>
      <c r="AM3" s="17"/>
      <c r="AN3" s="17"/>
      <c r="AO3" s="17"/>
      <c r="AP3" s="17"/>
      <c r="AQ3" s="17"/>
    </row>
    <row r="4" spans="1:51">
      <c r="P4" s="18" t="s">
        <v>48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51" s="18" customFormat="1" ht="34.5" customHeight="1">
      <c r="A5" s="83" t="s">
        <v>0</v>
      </c>
      <c r="B5" s="84" t="s">
        <v>49</v>
      </c>
      <c r="C5" s="84"/>
      <c r="D5" s="84"/>
      <c r="E5" s="84" t="s">
        <v>50</v>
      </c>
      <c r="F5" s="84"/>
      <c r="G5" s="84"/>
      <c r="H5" s="79" t="s">
        <v>70</v>
      </c>
      <c r="I5" s="80"/>
      <c r="J5" s="81"/>
      <c r="K5" s="79" t="s">
        <v>72</v>
      </c>
      <c r="L5" s="80"/>
      <c r="M5" s="81"/>
      <c r="N5" s="84" t="s">
        <v>51</v>
      </c>
      <c r="O5" s="84"/>
      <c r="P5" s="84"/>
      <c r="Q5" s="85" t="s">
        <v>52</v>
      </c>
      <c r="R5" s="85" t="s">
        <v>53</v>
      </c>
      <c r="S5" s="85" t="s">
        <v>54</v>
      </c>
      <c r="T5" s="85" t="s">
        <v>55</v>
      </c>
      <c r="U5" s="88" t="s">
        <v>31</v>
      </c>
      <c r="V5" s="88"/>
      <c r="W5" s="88"/>
      <c r="X5" s="84" t="s">
        <v>36</v>
      </c>
      <c r="Y5" s="84"/>
      <c r="Z5" s="84"/>
      <c r="AA5" s="84" t="s">
        <v>56</v>
      </c>
      <c r="AB5" s="84"/>
      <c r="AC5" s="84"/>
      <c r="AD5" s="73" t="s">
        <v>57</v>
      </c>
      <c r="AE5" s="74"/>
      <c r="AF5" s="75"/>
      <c r="AG5" s="73" t="s">
        <v>58</v>
      </c>
      <c r="AH5" s="74"/>
      <c r="AI5" s="73" t="s">
        <v>59</v>
      </c>
      <c r="AJ5" s="74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33" customHeight="1">
      <c r="A6" s="83"/>
      <c r="B6" s="66" t="s">
        <v>42</v>
      </c>
      <c r="C6" s="68" t="s">
        <v>37</v>
      </c>
      <c r="D6" s="69"/>
      <c r="E6" s="66" t="s">
        <v>42</v>
      </c>
      <c r="F6" s="68" t="s">
        <v>37</v>
      </c>
      <c r="G6" s="69"/>
      <c r="H6" s="71" t="str">
        <f>E6</f>
        <v>Консол. бюджет</v>
      </c>
      <c r="I6" s="70" t="s">
        <v>37</v>
      </c>
      <c r="J6" s="70"/>
      <c r="K6" s="66" t="s">
        <v>42</v>
      </c>
      <c r="L6" s="68" t="s">
        <v>37</v>
      </c>
      <c r="M6" s="69"/>
      <c r="N6" s="66" t="s">
        <v>42</v>
      </c>
      <c r="O6" s="68" t="s">
        <v>37</v>
      </c>
      <c r="P6" s="69"/>
      <c r="Q6" s="86"/>
      <c r="R6" s="86"/>
      <c r="S6" s="86"/>
      <c r="T6" s="86"/>
      <c r="U6" s="66" t="s">
        <v>42</v>
      </c>
      <c r="V6" s="68" t="s">
        <v>37</v>
      </c>
      <c r="W6" s="69"/>
      <c r="X6" s="66" t="s">
        <v>42</v>
      </c>
      <c r="Y6" s="68" t="s">
        <v>37</v>
      </c>
      <c r="Z6" s="69"/>
      <c r="AA6" s="66" t="s">
        <v>42</v>
      </c>
      <c r="AB6" s="68" t="s">
        <v>37</v>
      </c>
      <c r="AC6" s="69"/>
      <c r="AD6" s="76"/>
      <c r="AE6" s="77"/>
      <c r="AF6" s="78"/>
      <c r="AG6" s="76"/>
      <c r="AH6" s="77"/>
      <c r="AI6" s="76"/>
      <c r="AJ6" s="77"/>
    </row>
    <row r="7" spans="1:51" ht="63" customHeight="1">
      <c r="A7" s="83"/>
      <c r="B7" s="67"/>
      <c r="C7" s="19" t="s">
        <v>41</v>
      </c>
      <c r="D7" s="19" t="s">
        <v>2</v>
      </c>
      <c r="E7" s="67"/>
      <c r="F7" s="19" t="s">
        <v>1</v>
      </c>
      <c r="G7" s="19" t="s">
        <v>2</v>
      </c>
      <c r="H7" s="72"/>
      <c r="I7" s="20" t="s">
        <v>1</v>
      </c>
      <c r="J7" s="20" t="s">
        <v>2</v>
      </c>
      <c r="K7" s="67"/>
      <c r="L7" s="21" t="s">
        <v>1</v>
      </c>
      <c r="M7" s="21" t="s">
        <v>2</v>
      </c>
      <c r="N7" s="67"/>
      <c r="O7" s="19" t="s">
        <v>1</v>
      </c>
      <c r="P7" s="19" t="s">
        <v>2</v>
      </c>
      <c r="Q7" s="87"/>
      <c r="R7" s="87"/>
      <c r="S7" s="87"/>
      <c r="T7" s="87"/>
      <c r="U7" s="67"/>
      <c r="V7" s="19" t="s">
        <v>1</v>
      </c>
      <c r="W7" s="19" t="s">
        <v>2</v>
      </c>
      <c r="X7" s="67"/>
      <c r="Y7" s="19" t="s">
        <v>1</v>
      </c>
      <c r="Z7" s="19" t="s">
        <v>2</v>
      </c>
      <c r="AA7" s="67"/>
      <c r="AB7" s="19" t="s">
        <v>1</v>
      </c>
      <c r="AC7" s="19" t="s">
        <v>2</v>
      </c>
      <c r="AD7" s="22" t="s">
        <v>60</v>
      </c>
      <c r="AE7" s="23" t="s">
        <v>38</v>
      </c>
      <c r="AF7" s="19" t="s">
        <v>3</v>
      </c>
      <c r="AG7" s="22" t="s">
        <v>61</v>
      </c>
      <c r="AH7" s="23" t="s">
        <v>38</v>
      </c>
      <c r="AI7" s="22" t="s">
        <v>62</v>
      </c>
      <c r="AJ7" s="23" t="s">
        <v>63</v>
      </c>
    </row>
    <row r="8" spans="1:51" s="18" customFormat="1" ht="42.75" customHeight="1">
      <c r="A8" s="1" t="s">
        <v>4</v>
      </c>
      <c r="B8" s="24">
        <f>+C8+D8</f>
        <v>37641.299999999996</v>
      </c>
      <c r="C8" s="24">
        <f>+C9+C10+C11+C15+C24</f>
        <v>33904.109999999993</v>
      </c>
      <c r="D8" s="24">
        <f>+D9+D10+D11+D15+D24</f>
        <v>3737.1900000000005</v>
      </c>
      <c r="E8" s="24">
        <f>+F8+G8</f>
        <v>38733</v>
      </c>
      <c r="F8" s="24">
        <f>+F9+F10+F11+F15+F24</f>
        <v>35188</v>
      </c>
      <c r="G8" s="24">
        <f>+G9+G10+G11+G15+G24</f>
        <v>3545</v>
      </c>
      <c r="H8" s="25">
        <f>E8</f>
        <v>38733</v>
      </c>
      <c r="I8" s="26">
        <f>F8</f>
        <v>35188</v>
      </c>
      <c r="J8" s="26">
        <f>G8</f>
        <v>3545</v>
      </c>
      <c r="K8" s="24">
        <f>+L8+M8</f>
        <v>26991.5</v>
      </c>
      <c r="L8" s="27">
        <f>+L9+L10+L11+L15+L24</f>
        <v>25243.579999999998</v>
      </c>
      <c r="M8" s="27">
        <f>M9+M10+M11+M15+M24</f>
        <v>1747.92</v>
      </c>
      <c r="N8" s="24">
        <f>+O8+P8</f>
        <v>38733</v>
      </c>
      <c r="O8" s="24">
        <f>O9+O10+O11+O15+O24</f>
        <v>35188</v>
      </c>
      <c r="P8" s="24">
        <f>+P9+P10+P11+P15+P24</f>
        <v>3545</v>
      </c>
      <c r="Q8" s="28">
        <f>+N8/K8*100</f>
        <v>143.50073171183521</v>
      </c>
      <c r="R8" s="28">
        <f>+N8-K8</f>
        <v>11741.5</v>
      </c>
      <c r="S8" s="28">
        <f t="shared" ref="S8:S21" si="0">+N8/B8</f>
        <v>1.0290027177594825</v>
      </c>
      <c r="T8" s="28">
        <f t="shared" ref="T8:T21" si="1">+N8-B8</f>
        <v>1091.7000000000044</v>
      </c>
      <c r="U8" s="24">
        <f>+V8+W8</f>
        <v>41668</v>
      </c>
      <c r="V8" s="24">
        <f>V9+V10+V11+V15+V24</f>
        <v>38573</v>
      </c>
      <c r="W8" s="24">
        <f>+W9+W10+W11+W15+W24</f>
        <v>3095</v>
      </c>
      <c r="X8" s="24">
        <f>+Y8+Z8</f>
        <v>43771</v>
      </c>
      <c r="Y8" s="24">
        <f>+Y9+Y10+Y11+Y15+Y24</f>
        <v>40607</v>
      </c>
      <c r="Z8" s="24">
        <f>Z9+Z10+Z11+Z15+Z24</f>
        <v>3164</v>
      </c>
      <c r="AA8" s="24">
        <f>+AB8+AC8</f>
        <v>46811</v>
      </c>
      <c r="AB8" s="24">
        <f>+AB9+AB10+AB11+AB15+AB24</f>
        <v>43476</v>
      </c>
      <c r="AC8" s="24">
        <f>+AC9+AC10+AC11+AC15+AC24</f>
        <v>3335</v>
      </c>
      <c r="AD8" s="29">
        <f>+U8/N8</f>
        <v>1.0757751787881136</v>
      </c>
      <c r="AE8" s="29">
        <f>+U8-N8</f>
        <v>2935</v>
      </c>
      <c r="AF8" s="30">
        <f t="shared" ref="AF8:AF42" si="2">AA8/X8</f>
        <v>1.0694523771446849</v>
      </c>
      <c r="AG8" s="29">
        <f>+X8/U8</f>
        <v>1.0504703849476817</v>
      </c>
      <c r="AH8" s="29">
        <f>+X8-U8</f>
        <v>2103</v>
      </c>
      <c r="AI8" s="29">
        <f>+AA8/X8</f>
        <v>1.0694523771446849</v>
      </c>
      <c r="AJ8" s="29">
        <f>+AA8-X8</f>
        <v>3040</v>
      </c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ht="42.75" customHeight="1">
      <c r="A9" s="3" t="s">
        <v>5</v>
      </c>
      <c r="B9" s="30">
        <f t="shared" ref="B9:B39" si="3">+C9+D9</f>
        <v>26663.329999999998</v>
      </c>
      <c r="C9" s="31">
        <f>25596.8</f>
        <v>25596.799999999999</v>
      </c>
      <c r="D9" s="31">
        <v>1066.53</v>
      </c>
      <c r="E9" s="30">
        <f t="shared" ref="E9:E42" si="4">+F9+G9</f>
        <v>28761</v>
      </c>
      <c r="F9" s="31">
        <v>27611</v>
      </c>
      <c r="G9" s="31">
        <v>1150</v>
      </c>
      <c r="H9" s="24">
        <f t="shared" ref="H9:H42" si="5">E9</f>
        <v>28761</v>
      </c>
      <c r="I9" s="26">
        <f t="shared" ref="I9:I42" si="6">F9</f>
        <v>27611</v>
      </c>
      <c r="J9" s="26">
        <f t="shared" ref="J9:J42" si="7">G9</f>
        <v>1150</v>
      </c>
      <c r="K9" s="30">
        <f>+L9+M9</f>
        <v>19803</v>
      </c>
      <c r="L9" s="32">
        <v>19011</v>
      </c>
      <c r="M9" s="32">
        <v>792</v>
      </c>
      <c r="N9" s="30">
        <f t="shared" ref="N9:N42" si="8">+O9+P9</f>
        <v>28761</v>
      </c>
      <c r="O9" s="31">
        <v>27611</v>
      </c>
      <c r="P9" s="31">
        <v>1150</v>
      </c>
      <c r="Q9" s="28">
        <f t="shared" ref="Q9:Q42" si="9">+N9/K9*100</f>
        <v>145.23557036812605</v>
      </c>
      <c r="R9" s="33">
        <f t="shared" ref="R9:R42" si="10">+N9-K9</f>
        <v>8958</v>
      </c>
      <c r="S9" s="34">
        <f t="shared" si="0"/>
        <v>1.0786724688926703</v>
      </c>
      <c r="T9" s="34">
        <f t="shared" si="1"/>
        <v>2097.6700000000019</v>
      </c>
      <c r="U9" s="24">
        <f t="shared" ref="U9:U42" si="11">+V9+W9</f>
        <v>30874</v>
      </c>
      <c r="V9" s="31">
        <v>29639</v>
      </c>
      <c r="W9" s="31">
        <v>1235</v>
      </c>
      <c r="X9" s="30">
        <f t="shared" ref="X9:X42" si="12">+Y9+Z9</f>
        <v>32206</v>
      </c>
      <c r="Y9" s="31">
        <v>30918</v>
      </c>
      <c r="Z9" s="31">
        <v>1288</v>
      </c>
      <c r="AA9" s="30">
        <f t="shared" ref="AA9:AA42" si="13">+AB9+AC9</f>
        <v>34038</v>
      </c>
      <c r="AB9" s="31">
        <v>32676</v>
      </c>
      <c r="AC9" s="31">
        <v>1362</v>
      </c>
      <c r="AD9" s="33">
        <f t="shared" ref="AD9:AD42" si="14">+U9/N9</f>
        <v>1.0734675428531693</v>
      </c>
      <c r="AE9" s="33">
        <f t="shared" ref="AE9:AE42" si="15">+U9-N9</f>
        <v>2113</v>
      </c>
      <c r="AF9" s="31">
        <f t="shared" si="2"/>
        <v>1.0568838104700988</v>
      </c>
      <c r="AG9" s="33">
        <f t="shared" ref="AG9:AG42" si="16">+X9/U9</f>
        <v>1.0431430977521539</v>
      </c>
      <c r="AH9" s="33">
        <f t="shared" ref="AH9:AH42" si="17">+X9-U9</f>
        <v>1332</v>
      </c>
      <c r="AI9" s="33">
        <f t="shared" ref="AI9:AI42" si="18">+AA9/X9</f>
        <v>1.0568838104700988</v>
      </c>
      <c r="AJ9" s="33">
        <f t="shared" ref="AJ9:AJ42" si="19">+AA9-X9</f>
        <v>1832</v>
      </c>
    </row>
    <row r="10" spans="1:51" s="18" customFormat="1" ht="42.75" customHeight="1">
      <c r="A10" s="3" t="s">
        <v>6</v>
      </c>
      <c r="B10" s="24">
        <f t="shared" si="3"/>
        <v>2917.26</v>
      </c>
      <c r="C10" s="35">
        <v>2917.26</v>
      </c>
      <c r="D10" s="35">
        <v>0</v>
      </c>
      <c r="E10" s="24">
        <f t="shared" si="4"/>
        <v>2315</v>
      </c>
      <c r="F10" s="35">
        <v>2315</v>
      </c>
      <c r="G10" s="35">
        <f>'[1]44324,0 Т.Р'!$AJ$14</f>
        <v>0</v>
      </c>
      <c r="H10" s="24">
        <f t="shared" si="5"/>
        <v>2315</v>
      </c>
      <c r="I10" s="26">
        <f t="shared" si="6"/>
        <v>2315</v>
      </c>
      <c r="J10" s="26">
        <f t="shared" si="7"/>
        <v>0</v>
      </c>
      <c r="K10" s="24">
        <f t="shared" ref="K10:K42" si="20">+L10+M10</f>
        <v>1992</v>
      </c>
      <c r="L10" s="27">
        <v>1992</v>
      </c>
      <c r="M10" s="27">
        <v>0</v>
      </c>
      <c r="N10" s="24">
        <f t="shared" si="8"/>
        <v>2315</v>
      </c>
      <c r="O10" s="35">
        <v>2315</v>
      </c>
      <c r="P10" s="35">
        <f>M10</f>
        <v>0</v>
      </c>
      <c r="Q10" s="28">
        <f t="shared" si="9"/>
        <v>116.214859437751</v>
      </c>
      <c r="R10" s="34">
        <f t="shared" si="10"/>
        <v>323</v>
      </c>
      <c r="S10" s="34">
        <f t="shared" si="0"/>
        <v>0.79355285439076384</v>
      </c>
      <c r="T10" s="34">
        <f t="shared" si="1"/>
        <v>-602.26000000000022</v>
      </c>
      <c r="U10" s="24">
        <f>V10+W10</f>
        <v>3546</v>
      </c>
      <c r="V10" s="35">
        <v>3546</v>
      </c>
      <c r="W10" s="35">
        <v>0</v>
      </c>
      <c r="X10" s="24">
        <f>Y10+Z10</f>
        <v>4411</v>
      </c>
      <c r="Y10" s="35">
        <v>4411</v>
      </c>
      <c r="Z10" s="35">
        <v>0</v>
      </c>
      <c r="AA10" s="24"/>
      <c r="AB10" s="35">
        <v>5200</v>
      </c>
      <c r="AC10" s="35">
        <v>0</v>
      </c>
      <c r="AD10" s="33">
        <f t="shared" si="14"/>
        <v>1.5317494600431965</v>
      </c>
      <c r="AE10" s="33">
        <f t="shared" si="15"/>
        <v>1231</v>
      </c>
      <c r="AF10" s="35"/>
      <c r="AG10" s="33">
        <f t="shared" si="16"/>
        <v>1.2439368302312466</v>
      </c>
      <c r="AH10" s="33">
        <f t="shared" si="17"/>
        <v>865</v>
      </c>
      <c r="AI10" s="33">
        <f t="shared" si="18"/>
        <v>0</v>
      </c>
      <c r="AJ10" s="33">
        <f t="shared" si="19"/>
        <v>-4411</v>
      </c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8" customFormat="1" ht="42.75" customHeight="1">
      <c r="A11" s="3" t="s">
        <v>7</v>
      </c>
      <c r="B11" s="24">
        <f t="shared" si="3"/>
        <v>2039.51</v>
      </c>
      <c r="C11" s="35">
        <f>C12+C14+C13</f>
        <v>1943.11</v>
      </c>
      <c r="D11" s="35">
        <f>D12+D14+D13</f>
        <v>96.4</v>
      </c>
      <c r="E11" s="24">
        <f t="shared" si="4"/>
        <v>2049</v>
      </c>
      <c r="F11" s="35">
        <f>F12+F14+F13</f>
        <v>1954</v>
      </c>
      <c r="G11" s="35">
        <f>G12+G14+G13</f>
        <v>95</v>
      </c>
      <c r="H11" s="24">
        <f t="shared" si="5"/>
        <v>2049</v>
      </c>
      <c r="I11" s="26">
        <f t="shared" si="6"/>
        <v>1954</v>
      </c>
      <c r="J11" s="26">
        <f t="shared" si="7"/>
        <v>95</v>
      </c>
      <c r="K11" s="24">
        <f t="shared" si="20"/>
        <v>1648.92</v>
      </c>
      <c r="L11" s="27">
        <f>L12+L14+L13</f>
        <v>1565</v>
      </c>
      <c r="M11" s="27">
        <f>M12+M14+M13</f>
        <v>83.92</v>
      </c>
      <c r="N11" s="24">
        <f t="shared" si="8"/>
        <v>2049</v>
      </c>
      <c r="O11" s="35">
        <f>O12+O13+O14</f>
        <v>1954</v>
      </c>
      <c r="P11" s="35">
        <f>P12+P14+P13</f>
        <v>95</v>
      </c>
      <c r="Q11" s="28">
        <f t="shared" si="9"/>
        <v>124.26315406447857</v>
      </c>
      <c r="R11" s="34">
        <f t="shared" si="10"/>
        <v>400.07999999999993</v>
      </c>
      <c r="S11" s="34">
        <f t="shared" si="0"/>
        <v>1.0046530784355066</v>
      </c>
      <c r="T11" s="34">
        <f t="shared" si="1"/>
        <v>9.4900000000000091</v>
      </c>
      <c r="U11" s="24">
        <f t="shared" si="11"/>
        <v>2302</v>
      </c>
      <c r="V11" s="35">
        <f>V12+V14+V13</f>
        <v>2157</v>
      </c>
      <c r="W11" s="35">
        <f>W12+W14+W13</f>
        <v>145</v>
      </c>
      <c r="X11" s="24">
        <f t="shared" si="12"/>
        <v>2247</v>
      </c>
      <c r="Y11" s="35">
        <f>Y12+Y14+Y13</f>
        <v>2145</v>
      </c>
      <c r="Z11" s="35">
        <f>Z12+Z14+Z13</f>
        <v>102</v>
      </c>
      <c r="AA11" s="24">
        <f t="shared" si="13"/>
        <v>2329</v>
      </c>
      <c r="AB11" s="35">
        <f>AB12+AB14+AB13</f>
        <v>2226</v>
      </c>
      <c r="AC11" s="35">
        <f>AC12+AC14+AC13</f>
        <v>103</v>
      </c>
      <c r="AD11" s="33">
        <f t="shared" si="14"/>
        <v>1.1234748657881894</v>
      </c>
      <c r="AE11" s="33">
        <f t="shared" si="15"/>
        <v>253</v>
      </c>
      <c r="AF11" s="31">
        <f t="shared" si="2"/>
        <v>1.0364931019136627</v>
      </c>
      <c r="AG11" s="33">
        <f t="shared" si="16"/>
        <v>0.97610773240660298</v>
      </c>
      <c r="AH11" s="33">
        <f t="shared" si="17"/>
        <v>-55</v>
      </c>
      <c r="AI11" s="33">
        <f t="shared" si="18"/>
        <v>1.0364931019136627</v>
      </c>
      <c r="AJ11" s="33">
        <f t="shared" si="19"/>
        <v>82</v>
      </c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ht="42.75" customHeight="1">
      <c r="A12" s="4" t="s">
        <v>8</v>
      </c>
      <c r="B12" s="30">
        <f t="shared" si="3"/>
        <v>1578.85</v>
      </c>
      <c r="C12" s="31">
        <v>1578.85</v>
      </c>
      <c r="D12" s="31">
        <v>0</v>
      </c>
      <c r="E12" s="30">
        <f t="shared" si="4"/>
        <v>1594</v>
      </c>
      <c r="F12" s="31">
        <v>1594</v>
      </c>
      <c r="G12" s="31">
        <v>0</v>
      </c>
      <c r="H12" s="24">
        <f t="shared" si="5"/>
        <v>1594</v>
      </c>
      <c r="I12" s="26">
        <f t="shared" si="6"/>
        <v>1594</v>
      </c>
      <c r="J12" s="26">
        <f t="shared" si="7"/>
        <v>0</v>
      </c>
      <c r="K12" s="30">
        <f t="shared" si="20"/>
        <v>1274</v>
      </c>
      <c r="L12" s="32">
        <v>1274</v>
      </c>
      <c r="M12" s="32">
        <v>0</v>
      </c>
      <c r="N12" s="30">
        <f t="shared" si="8"/>
        <v>1594</v>
      </c>
      <c r="O12" s="31">
        <v>1594</v>
      </c>
      <c r="P12" s="31">
        <f>M12</f>
        <v>0</v>
      </c>
      <c r="Q12" s="28">
        <f t="shared" si="9"/>
        <v>125.1177394034537</v>
      </c>
      <c r="R12" s="33">
        <f t="shared" si="10"/>
        <v>320</v>
      </c>
      <c r="S12" s="33">
        <f t="shared" si="0"/>
        <v>1.0095955917281567</v>
      </c>
      <c r="T12" s="33">
        <f t="shared" si="1"/>
        <v>15.150000000000091</v>
      </c>
      <c r="U12" s="30">
        <f t="shared" si="11"/>
        <v>1669</v>
      </c>
      <c r="V12" s="31">
        <v>1669</v>
      </c>
      <c r="W12" s="31">
        <v>0</v>
      </c>
      <c r="X12" s="30">
        <f t="shared" si="12"/>
        <v>1754</v>
      </c>
      <c r="Y12" s="31">
        <v>1754</v>
      </c>
      <c r="Z12" s="31">
        <v>0</v>
      </c>
      <c r="AA12" s="30">
        <f t="shared" si="13"/>
        <v>1825</v>
      </c>
      <c r="AB12" s="31">
        <v>1825</v>
      </c>
      <c r="AC12" s="31">
        <v>0</v>
      </c>
      <c r="AD12" s="33">
        <f t="shared" si="14"/>
        <v>1.0470514429109159</v>
      </c>
      <c r="AE12" s="33">
        <f t="shared" si="15"/>
        <v>75</v>
      </c>
      <c r="AF12" s="31">
        <f t="shared" si="2"/>
        <v>1.040478905359179</v>
      </c>
      <c r="AG12" s="33">
        <f t="shared" si="16"/>
        <v>1.0509286998202516</v>
      </c>
      <c r="AH12" s="33">
        <f t="shared" si="17"/>
        <v>85</v>
      </c>
      <c r="AI12" s="33">
        <f t="shared" si="18"/>
        <v>1.040478905359179</v>
      </c>
      <c r="AJ12" s="33">
        <f t="shared" si="19"/>
        <v>71</v>
      </c>
    </row>
    <row r="13" spans="1:51" ht="42.75" customHeight="1">
      <c r="A13" s="4" t="s">
        <v>9</v>
      </c>
      <c r="B13" s="30">
        <f t="shared" si="3"/>
        <v>321.35000000000002</v>
      </c>
      <c r="C13" s="31">
        <v>224.95</v>
      </c>
      <c r="D13" s="31">
        <v>96.4</v>
      </c>
      <c r="E13" s="30">
        <f t="shared" si="4"/>
        <v>317</v>
      </c>
      <c r="F13" s="31">
        <v>222</v>
      </c>
      <c r="G13" s="31">
        <v>95</v>
      </c>
      <c r="H13" s="24">
        <f t="shared" si="5"/>
        <v>317</v>
      </c>
      <c r="I13" s="26">
        <f t="shared" si="6"/>
        <v>222</v>
      </c>
      <c r="J13" s="26">
        <f t="shared" si="7"/>
        <v>95</v>
      </c>
      <c r="K13" s="30">
        <f t="shared" si="20"/>
        <v>279.92</v>
      </c>
      <c r="L13" s="32">
        <v>196</v>
      </c>
      <c r="M13" s="32">
        <v>83.92</v>
      </c>
      <c r="N13" s="30">
        <f t="shared" si="8"/>
        <v>317</v>
      </c>
      <c r="O13" s="31">
        <v>222</v>
      </c>
      <c r="P13" s="31">
        <v>95</v>
      </c>
      <c r="Q13" s="28">
        <f t="shared" si="9"/>
        <v>113.24664189768505</v>
      </c>
      <c r="R13" s="33">
        <f t="shared" si="10"/>
        <v>37.079999999999984</v>
      </c>
      <c r="S13" s="33">
        <f t="shared" si="0"/>
        <v>0.98646335770966231</v>
      </c>
      <c r="T13" s="33">
        <f t="shared" si="1"/>
        <v>-4.3500000000000227</v>
      </c>
      <c r="U13" s="31">
        <f t="shared" si="11"/>
        <v>485</v>
      </c>
      <c r="V13" s="31">
        <v>340</v>
      </c>
      <c r="W13" s="31">
        <v>145</v>
      </c>
      <c r="X13" s="30">
        <f t="shared" si="12"/>
        <v>340</v>
      </c>
      <c r="Y13" s="31">
        <v>238</v>
      </c>
      <c r="Z13" s="31">
        <v>102</v>
      </c>
      <c r="AA13" s="30">
        <f t="shared" si="13"/>
        <v>345</v>
      </c>
      <c r="AB13" s="31">
        <v>242</v>
      </c>
      <c r="AC13" s="31">
        <v>103</v>
      </c>
      <c r="AD13" s="33">
        <f t="shared" si="14"/>
        <v>1.5299684542586751</v>
      </c>
      <c r="AE13" s="33">
        <f t="shared" si="15"/>
        <v>168</v>
      </c>
      <c r="AF13" s="31">
        <f t="shared" si="2"/>
        <v>1.0147058823529411</v>
      </c>
      <c r="AG13" s="33">
        <f t="shared" si="16"/>
        <v>0.7010309278350515</v>
      </c>
      <c r="AH13" s="33">
        <f t="shared" si="17"/>
        <v>-145</v>
      </c>
      <c r="AI13" s="33">
        <f t="shared" si="18"/>
        <v>1.0147058823529411</v>
      </c>
      <c r="AJ13" s="33">
        <f t="shared" si="19"/>
        <v>5</v>
      </c>
    </row>
    <row r="14" spans="1:51" ht="42.75" customHeight="1">
      <c r="A14" s="4" t="s">
        <v>39</v>
      </c>
      <c r="B14" s="30">
        <f t="shared" si="3"/>
        <v>139.31</v>
      </c>
      <c r="C14" s="31">
        <v>139.31</v>
      </c>
      <c r="D14" s="31">
        <v>0</v>
      </c>
      <c r="E14" s="30">
        <f t="shared" si="4"/>
        <v>138</v>
      </c>
      <c r="F14" s="31">
        <v>138</v>
      </c>
      <c r="G14" s="31">
        <v>0</v>
      </c>
      <c r="H14" s="24">
        <f t="shared" si="5"/>
        <v>138</v>
      </c>
      <c r="I14" s="26">
        <f t="shared" si="6"/>
        <v>138</v>
      </c>
      <c r="J14" s="26">
        <f t="shared" si="7"/>
        <v>0</v>
      </c>
      <c r="K14" s="30">
        <f t="shared" si="20"/>
        <v>95</v>
      </c>
      <c r="L14" s="32">
        <v>95</v>
      </c>
      <c r="M14" s="32">
        <v>0</v>
      </c>
      <c r="N14" s="30">
        <f t="shared" si="8"/>
        <v>138</v>
      </c>
      <c r="O14" s="31">
        <v>138</v>
      </c>
      <c r="P14" s="31">
        <f>M14</f>
        <v>0</v>
      </c>
      <c r="Q14" s="28">
        <f t="shared" si="9"/>
        <v>145.26315789473685</v>
      </c>
      <c r="R14" s="33">
        <f t="shared" si="10"/>
        <v>43</v>
      </c>
      <c r="S14" s="33">
        <f t="shared" si="0"/>
        <v>0.99059651137750337</v>
      </c>
      <c r="T14" s="33">
        <f t="shared" si="1"/>
        <v>-1.3100000000000023</v>
      </c>
      <c r="U14" s="30">
        <f t="shared" si="11"/>
        <v>148</v>
      </c>
      <c r="V14" s="31">
        <v>148</v>
      </c>
      <c r="W14" s="31">
        <v>0</v>
      </c>
      <c r="X14" s="30">
        <f t="shared" si="12"/>
        <v>153</v>
      </c>
      <c r="Y14" s="31">
        <v>153</v>
      </c>
      <c r="Z14" s="31">
        <v>0</v>
      </c>
      <c r="AA14" s="30">
        <f t="shared" si="13"/>
        <v>159</v>
      </c>
      <c r="AB14" s="31">
        <v>159</v>
      </c>
      <c r="AC14" s="31">
        <v>0</v>
      </c>
      <c r="AD14" s="33">
        <f t="shared" si="14"/>
        <v>1.0724637681159421</v>
      </c>
      <c r="AE14" s="33">
        <f t="shared" si="15"/>
        <v>10</v>
      </c>
      <c r="AF14" s="31"/>
      <c r="AG14" s="33">
        <f t="shared" si="16"/>
        <v>1.0337837837837838</v>
      </c>
      <c r="AH14" s="33">
        <f t="shared" si="17"/>
        <v>5</v>
      </c>
      <c r="AI14" s="33">
        <f t="shared" si="18"/>
        <v>1.0392156862745099</v>
      </c>
      <c r="AJ14" s="33">
        <f t="shared" si="19"/>
        <v>6</v>
      </c>
    </row>
    <row r="15" spans="1:51" s="18" customFormat="1" ht="42.75" customHeight="1">
      <c r="A15" s="3" t="s">
        <v>10</v>
      </c>
      <c r="B15" s="24">
        <f t="shared" si="3"/>
        <v>4090.86</v>
      </c>
      <c r="C15" s="35">
        <f>C16+C17+C21</f>
        <v>1516.6</v>
      </c>
      <c r="D15" s="35">
        <f>+D16+D17+D21</f>
        <v>2574.2600000000002</v>
      </c>
      <c r="E15" s="24">
        <f t="shared" si="4"/>
        <v>3892</v>
      </c>
      <c r="F15" s="35">
        <f>+F16+F17+F21</f>
        <v>1592</v>
      </c>
      <c r="G15" s="35">
        <f>+G16+G17+G21</f>
        <v>2300</v>
      </c>
      <c r="H15" s="24">
        <f t="shared" si="5"/>
        <v>3892</v>
      </c>
      <c r="I15" s="26">
        <f t="shared" si="6"/>
        <v>1592</v>
      </c>
      <c r="J15" s="26">
        <f t="shared" si="7"/>
        <v>2300</v>
      </c>
      <c r="K15" s="24">
        <f t="shared" si="20"/>
        <v>1876.3200000000002</v>
      </c>
      <c r="L15" s="27">
        <f>+L16+L17+L21</f>
        <v>1004.32</v>
      </c>
      <c r="M15" s="27">
        <f>+M16+M17+M21</f>
        <v>872</v>
      </c>
      <c r="N15" s="24">
        <f t="shared" si="8"/>
        <v>3892</v>
      </c>
      <c r="O15" s="35">
        <f>+O16+O17+O21</f>
        <v>1592</v>
      </c>
      <c r="P15" s="35">
        <f>+P16+P17+P21</f>
        <v>2300</v>
      </c>
      <c r="Q15" s="28">
        <f t="shared" si="9"/>
        <v>207.42730451095758</v>
      </c>
      <c r="R15" s="34">
        <f t="shared" si="10"/>
        <v>2015.6799999999998</v>
      </c>
      <c r="S15" s="34">
        <f t="shared" si="0"/>
        <v>0.9513891944481111</v>
      </c>
      <c r="T15" s="34">
        <f t="shared" si="1"/>
        <v>-198.86000000000013</v>
      </c>
      <c r="U15" s="24">
        <f t="shared" si="11"/>
        <v>3230</v>
      </c>
      <c r="V15" s="35">
        <f>+V16+V17+V21</f>
        <v>1515</v>
      </c>
      <c r="W15" s="35">
        <f>+W16+W17+W21</f>
        <v>1715</v>
      </c>
      <c r="X15" s="24">
        <f t="shared" si="12"/>
        <v>3174</v>
      </c>
      <c r="Y15" s="35">
        <f>+Y16+Y17+Y21</f>
        <v>1400</v>
      </c>
      <c r="Z15" s="35">
        <f>+Z16+Z17+Z21</f>
        <v>1774</v>
      </c>
      <c r="AA15" s="24">
        <f t="shared" si="13"/>
        <v>3494</v>
      </c>
      <c r="AB15" s="35">
        <f>+AB16+AB17+AB21</f>
        <v>1624</v>
      </c>
      <c r="AC15" s="35">
        <f>+AC16+AC17+AC21</f>
        <v>1870</v>
      </c>
      <c r="AD15" s="33">
        <f t="shared" si="14"/>
        <v>0.82990750256937307</v>
      </c>
      <c r="AE15" s="33">
        <f t="shared" si="15"/>
        <v>-662</v>
      </c>
      <c r="AF15" s="31">
        <f t="shared" si="2"/>
        <v>1.1008191556395714</v>
      </c>
      <c r="AG15" s="33">
        <f t="shared" si="16"/>
        <v>0.98266253869969045</v>
      </c>
      <c r="AH15" s="33">
        <f t="shared" si="17"/>
        <v>-56</v>
      </c>
      <c r="AI15" s="33">
        <f t="shared" si="18"/>
        <v>1.1008191556395714</v>
      </c>
      <c r="AJ15" s="33">
        <f t="shared" si="19"/>
        <v>320</v>
      </c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ht="42.75" customHeight="1">
      <c r="A16" s="4" t="s">
        <v>11</v>
      </c>
      <c r="B16" s="30">
        <f t="shared" si="3"/>
        <v>1632.04</v>
      </c>
      <c r="C16" s="31">
        <v>0</v>
      </c>
      <c r="D16" s="31">
        <v>1632.04</v>
      </c>
      <c r="E16" s="30">
        <f t="shared" si="4"/>
        <v>801</v>
      </c>
      <c r="F16" s="31">
        <f>'[1]44324,0 Т.Р'!$S$20</f>
        <v>0</v>
      </c>
      <c r="G16" s="31">
        <v>801</v>
      </c>
      <c r="H16" s="24">
        <f t="shared" si="5"/>
        <v>801</v>
      </c>
      <c r="I16" s="26">
        <f t="shared" si="6"/>
        <v>0</v>
      </c>
      <c r="J16" s="26">
        <f t="shared" si="7"/>
        <v>801</v>
      </c>
      <c r="K16" s="30">
        <f t="shared" si="20"/>
        <v>408</v>
      </c>
      <c r="L16" s="32">
        <v>0</v>
      </c>
      <c r="M16" s="32">
        <v>408</v>
      </c>
      <c r="N16" s="30">
        <f t="shared" si="8"/>
        <v>801</v>
      </c>
      <c r="O16" s="31">
        <f>L16</f>
        <v>0</v>
      </c>
      <c r="P16" s="31">
        <v>801</v>
      </c>
      <c r="Q16" s="28">
        <f t="shared" si="9"/>
        <v>196.3235294117647</v>
      </c>
      <c r="R16" s="33">
        <f t="shared" si="10"/>
        <v>393</v>
      </c>
      <c r="S16" s="33">
        <f t="shared" si="0"/>
        <v>0.49079679419622069</v>
      </c>
      <c r="T16" s="33">
        <f t="shared" si="1"/>
        <v>-831.04</v>
      </c>
      <c r="U16" s="31">
        <f t="shared" si="11"/>
        <v>574</v>
      </c>
      <c r="V16" s="31">
        <v>0</v>
      </c>
      <c r="W16" s="31">
        <v>574</v>
      </c>
      <c r="X16" s="30">
        <f t="shared" si="12"/>
        <v>599</v>
      </c>
      <c r="Y16" s="31">
        <v>0</v>
      </c>
      <c r="Z16" s="31">
        <v>599</v>
      </c>
      <c r="AA16" s="30">
        <f t="shared" si="13"/>
        <v>659</v>
      </c>
      <c r="AB16" s="31">
        <v>0</v>
      </c>
      <c r="AC16" s="31">
        <v>659</v>
      </c>
      <c r="AD16" s="33">
        <f t="shared" si="14"/>
        <v>0.71660424469413231</v>
      </c>
      <c r="AE16" s="33">
        <f t="shared" si="15"/>
        <v>-227</v>
      </c>
      <c r="AF16" s="31">
        <f t="shared" si="2"/>
        <v>1.1001669449081803</v>
      </c>
      <c r="AG16" s="33">
        <f t="shared" si="16"/>
        <v>1.0435540069686411</v>
      </c>
      <c r="AH16" s="33">
        <f t="shared" si="17"/>
        <v>25</v>
      </c>
      <c r="AI16" s="33">
        <f t="shared" si="18"/>
        <v>1.1001669449081803</v>
      </c>
      <c r="AJ16" s="33">
        <f t="shared" si="19"/>
        <v>60</v>
      </c>
    </row>
    <row r="17" spans="1:51" ht="36" customHeight="1">
      <c r="A17" s="4" t="s">
        <v>34</v>
      </c>
      <c r="B17" s="30">
        <f t="shared" si="3"/>
        <v>1516.6</v>
      </c>
      <c r="C17" s="31">
        <v>1516.6</v>
      </c>
      <c r="D17" s="31">
        <v>0</v>
      </c>
      <c r="E17" s="30">
        <f t="shared" si="4"/>
        <v>1592</v>
      </c>
      <c r="F17" s="31">
        <v>1592</v>
      </c>
      <c r="G17" s="31">
        <f>'[1]44324,0 Т.Р'!$AJ$21</f>
        <v>0</v>
      </c>
      <c r="H17" s="24">
        <f t="shared" si="5"/>
        <v>1592</v>
      </c>
      <c r="I17" s="26">
        <f t="shared" si="6"/>
        <v>1592</v>
      </c>
      <c r="J17" s="26">
        <f t="shared" si="7"/>
        <v>0</v>
      </c>
      <c r="K17" s="30">
        <f t="shared" si="20"/>
        <v>1004.32</v>
      </c>
      <c r="L17" s="32">
        <v>1004.32</v>
      </c>
      <c r="M17" s="32">
        <v>0</v>
      </c>
      <c r="N17" s="30">
        <f t="shared" si="8"/>
        <v>1592</v>
      </c>
      <c r="O17" s="31">
        <v>1592</v>
      </c>
      <c r="P17" s="31">
        <f>M17</f>
        <v>0</v>
      </c>
      <c r="Q17" s="28">
        <f t="shared" si="9"/>
        <v>158.51521427433485</v>
      </c>
      <c r="R17" s="33">
        <f t="shared" si="10"/>
        <v>587.67999999999995</v>
      </c>
      <c r="S17" s="33">
        <f t="shared" si="0"/>
        <v>1.0497164710536728</v>
      </c>
      <c r="T17" s="33">
        <f t="shared" si="1"/>
        <v>75.400000000000091</v>
      </c>
      <c r="U17" s="30">
        <f t="shared" si="11"/>
        <v>1515</v>
      </c>
      <c r="V17" s="31">
        <v>1515</v>
      </c>
      <c r="W17" s="31">
        <v>0</v>
      </c>
      <c r="X17" s="30">
        <f t="shared" si="12"/>
        <v>1400</v>
      </c>
      <c r="Y17" s="31">
        <v>1400</v>
      </c>
      <c r="Z17" s="31">
        <v>0</v>
      </c>
      <c r="AA17" s="30">
        <f t="shared" si="13"/>
        <v>1624</v>
      </c>
      <c r="AB17" s="31">
        <v>1624</v>
      </c>
      <c r="AC17" s="31">
        <v>0</v>
      </c>
      <c r="AD17" s="33">
        <f t="shared" si="14"/>
        <v>0.9516331658291457</v>
      </c>
      <c r="AE17" s="33">
        <f t="shared" si="15"/>
        <v>-77</v>
      </c>
      <c r="AF17" s="31">
        <f t="shared" si="2"/>
        <v>1.1599999999999999</v>
      </c>
      <c r="AG17" s="33">
        <f t="shared" si="16"/>
        <v>0.92409240924092406</v>
      </c>
      <c r="AH17" s="33">
        <f t="shared" si="17"/>
        <v>-115</v>
      </c>
      <c r="AI17" s="33">
        <f t="shared" si="18"/>
        <v>1.1599999999999999</v>
      </c>
      <c r="AJ17" s="33">
        <f t="shared" si="19"/>
        <v>224</v>
      </c>
    </row>
    <row r="18" spans="1:51" ht="21.75" customHeight="1">
      <c r="A18" s="4" t="s">
        <v>12</v>
      </c>
      <c r="B18" s="30">
        <f t="shared" si="3"/>
        <v>0</v>
      </c>
      <c r="C18" s="31"/>
      <c r="D18" s="31"/>
      <c r="E18" s="30">
        <f t="shared" si="4"/>
        <v>0</v>
      </c>
      <c r="F18" s="31"/>
      <c r="G18" s="31"/>
      <c r="H18" s="24">
        <f t="shared" si="5"/>
        <v>0</v>
      </c>
      <c r="I18" s="26">
        <f t="shared" si="6"/>
        <v>0</v>
      </c>
      <c r="J18" s="26">
        <f t="shared" si="7"/>
        <v>0</v>
      </c>
      <c r="K18" s="30">
        <f t="shared" si="20"/>
        <v>0</v>
      </c>
      <c r="L18" s="32"/>
      <c r="M18" s="32"/>
      <c r="N18" s="30">
        <f t="shared" si="8"/>
        <v>0</v>
      </c>
      <c r="O18" s="31"/>
      <c r="P18" s="31"/>
      <c r="Q18" s="28" t="e">
        <f t="shared" si="9"/>
        <v>#DIV/0!</v>
      </c>
      <c r="R18" s="33">
        <f t="shared" si="10"/>
        <v>0</v>
      </c>
      <c r="S18" s="33" t="e">
        <f t="shared" si="0"/>
        <v>#DIV/0!</v>
      </c>
      <c r="T18" s="33">
        <f t="shared" si="1"/>
        <v>0</v>
      </c>
      <c r="U18" s="30">
        <f t="shared" si="11"/>
        <v>0</v>
      </c>
      <c r="V18" s="31"/>
      <c r="W18" s="31"/>
      <c r="X18" s="30">
        <f t="shared" si="12"/>
        <v>0</v>
      </c>
      <c r="Y18" s="31"/>
      <c r="Z18" s="31"/>
      <c r="AA18" s="30">
        <f t="shared" si="13"/>
        <v>0</v>
      </c>
      <c r="AB18" s="31"/>
      <c r="AC18" s="31"/>
      <c r="AD18" s="33" t="e">
        <f t="shared" si="14"/>
        <v>#DIV/0!</v>
      </c>
      <c r="AE18" s="33">
        <f t="shared" si="15"/>
        <v>0</v>
      </c>
      <c r="AF18" s="31"/>
      <c r="AG18" s="33" t="e">
        <f t="shared" si="16"/>
        <v>#DIV/0!</v>
      </c>
      <c r="AH18" s="33">
        <f t="shared" si="17"/>
        <v>0</v>
      </c>
      <c r="AI18" s="33" t="e">
        <f t="shared" si="18"/>
        <v>#DIV/0!</v>
      </c>
      <c r="AJ18" s="33">
        <f t="shared" si="19"/>
        <v>0</v>
      </c>
    </row>
    <row r="19" spans="1:51" ht="42.75" customHeight="1">
      <c r="A19" s="5" t="s">
        <v>13</v>
      </c>
      <c r="B19" s="30">
        <f t="shared" si="3"/>
        <v>0</v>
      </c>
      <c r="C19" s="31"/>
      <c r="D19" s="31"/>
      <c r="E19" s="30">
        <f t="shared" si="4"/>
        <v>0</v>
      </c>
      <c r="F19" s="31"/>
      <c r="G19" s="31"/>
      <c r="H19" s="24">
        <f t="shared" si="5"/>
        <v>0</v>
      </c>
      <c r="I19" s="26">
        <f t="shared" si="6"/>
        <v>0</v>
      </c>
      <c r="J19" s="26">
        <f t="shared" si="7"/>
        <v>0</v>
      </c>
      <c r="K19" s="30">
        <f t="shared" si="20"/>
        <v>0</v>
      </c>
      <c r="L19" s="32"/>
      <c r="M19" s="32"/>
      <c r="N19" s="30">
        <f t="shared" si="8"/>
        <v>0</v>
      </c>
      <c r="O19" s="31"/>
      <c r="P19" s="31"/>
      <c r="Q19" s="28" t="e">
        <f t="shared" si="9"/>
        <v>#DIV/0!</v>
      </c>
      <c r="R19" s="33">
        <f t="shared" si="10"/>
        <v>0</v>
      </c>
      <c r="S19" s="33" t="e">
        <f t="shared" si="0"/>
        <v>#DIV/0!</v>
      </c>
      <c r="T19" s="33">
        <f t="shared" si="1"/>
        <v>0</v>
      </c>
      <c r="U19" s="30">
        <f t="shared" si="11"/>
        <v>0</v>
      </c>
      <c r="V19" s="31"/>
      <c r="W19" s="31"/>
      <c r="X19" s="30">
        <f t="shared" si="12"/>
        <v>0</v>
      </c>
      <c r="Y19" s="31"/>
      <c r="Z19" s="31"/>
      <c r="AA19" s="30">
        <f t="shared" si="13"/>
        <v>0</v>
      </c>
      <c r="AB19" s="31"/>
      <c r="AC19" s="31"/>
      <c r="AD19" s="33" t="e">
        <f t="shared" si="14"/>
        <v>#DIV/0!</v>
      </c>
      <c r="AE19" s="33">
        <f t="shared" si="15"/>
        <v>0</v>
      </c>
      <c r="AF19" s="31"/>
      <c r="AG19" s="33" t="e">
        <f t="shared" si="16"/>
        <v>#DIV/0!</v>
      </c>
      <c r="AH19" s="33">
        <f t="shared" si="17"/>
        <v>0</v>
      </c>
      <c r="AI19" s="33" t="e">
        <f t="shared" si="18"/>
        <v>#DIV/0!</v>
      </c>
      <c r="AJ19" s="33">
        <f t="shared" si="19"/>
        <v>0</v>
      </c>
    </row>
    <row r="20" spans="1:51" ht="42.75" customHeight="1">
      <c r="A20" s="5" t="s">
        <v>14</v>
      </c>
      <c r="B20" s="30">
        <f t="shared" si="3"/>
        <v>0</v>
      </c>
      <c r="C20" s="31"/>
      <c r="D20" s="31"/>
      <c r="E20" s="30">
        <f t="shared" si="4"/>
        <v>0</v>
      </c>
      <c r="F20" s="31"/>
      <c r="G20" s="31"/>
      <c r="H20" s="24">
        <f t="shared" si="5"/>
        <v>0</v>
      </c>
      <c r="I20" s="26">
        <f t="shared" si="6"/>
        <v>0</v>
      </c>
      <c r="J20" s="26">
        <f t="shared" si="7"/>
        <v>0</v>
      </c>
      <c r="K20" s="30">
        <f t="shared" si="20"/>
        <v>0</v>
      </c>
      <c r="L20" s="32"/>
      <c r="M20" s="32"/>
      <c r="N20" s="30">
        <f t="shared" si="8"/>
        <v>0</v>
      </c>
      <c r="O20" s="31"/>
      <c r="P20" s="31"/>
      <c r="Q20" s="28" t="e">
        <f t="shared" si="9"/>
        <v>#DIV/0!</v>
      </c>
      <c r="R20" s="33">
        <f t="shared" si="10"/>
        <v>0</v>
      </c>
      <c r="S20" s="33" t="e">
        <f t="shared" si="0"/>
        <v>#DIV/0!</v>
      </c>
      <c r="T20" s="33">
        <f t="shared" si="1"/>
        <v>0</v>
      </c>
      <c r="U20" s="30">
        <f t="shared" si="11"/>
        <v>0</v>
      </c>
      <c r="V20" s="31"/>
      <c r="W20" s="31"/>
      <c r="X20" s="30">
        <f t="shared" si="12"/>
        <v>0</v>
      </c>
      <c r="Y20" s="31"/>
      <c r="Z20" s="31"/>
      <c r="AA20" s="30">
        <f t="shared" si="13"/>
        <v>0</v>
      </c>
      <c r="AB20" s="31"/>
      <c r="AC20" s="31"/>
      <c r="AD20" s="33" t="e">
        <f t="shared" si="14"/>
        <v>#DIV/0!</v>
      </c>
      <c r="AE20" s="33">
        <f t="shared" si="15"/>
        <v>0</v>
      </c>
      <c r="AF20" s="31"/>
      <c r="AG20" s="33" t="e">
        <f t="shared" si="16"/>
        <v>#DIV/0!</v>
      </c>
      <c r="AH20" s="33">
        <f t="shared" si="17"/>
        <v>0</v>
      </c>
      <c r="AI20" s="33" t="e">
        <f t="shared" si="18"/>
        <v>#DIV/0!</v>
      </c>
      <c r="AJ20" s="33">
        <f t="shared" si="19"/>
        <v>0</v>
      </c>
    </row>
    <row r="21" spans="1:51" ht="27" customHeight="1">
      <c r="A21" s="4" t="s">
        <v>68</v>
      </c>
      <c r="B21" s="30">
        <f t="shared" si="3"/>
        <v>942.22</v>
      </c>
      <c r="C21" s="31">
        <v>0</v>
      </c>
      <c r="D21" s="31">
        <f>D22+D23</f>
        <v>942.22</v>
      </c>
      <c r="E21" s="30">
        <f t="shared" si="4"/>
        <v>1499</v>
      </c>
      <c r="F21" s="31">
        <v>0</v>
      </c>
      <c r="G21" s="31">
        <f>G22+G23</f>
        <v>1499</v>
      </c>
      <c r="H21" s="24">
        <f t="shared" si="5"/>
        <v>1499</v>
      </c>
      <c r="I21" s="26">
        <f t="shared" si="6"/>
        <v>0</v>
      </c>
      <c r="J21" s="26">
        <f t="shared" si="7"/>
        <v>1499</v>
      </c>
      <c r="K21" s="30">
        <f t="shared" si="20"/>
        <v>464</v>
      </c>
      <c r="L21" s="32">
        <v>0</v>
      </c>
      <c r="M21" s="32">
        <f>M22+M23</f>
        <v>464</v>
      </c>
      <c r="N21" s="30">
        <f t="shared" si="8"/>
        <v>1499</v>
      </c>
      <c r="O21" s="31">
        <f>L21</f>
        <v>0</v>
      </c>
      <c r="P21" s="31">
        <f>P22+P23</f>
        <v>1499</v>
      </c>
      <c r="Q21" s="28">
        <f t="shared" si="9"/>
        <v>323.06034482758622</v>
      </c>
      <c r="R21" s="33">
        <f t="shared" si="10"/>
        <v>1035</v>
      </c>
      <c r="S21" s="33">
        <f t="shared" si="0"/>
        <v>1.5909235634989705</v>
      </c>
      <c r="T21" s="33">
        <f t="shared" si="1"/>
        <v>556.78</v>
      </c>
      <c r="U21" s="31">
        <f t="shared" si="11"/>
        <v>1141</v>
      </c>
      <c r="V21" s="31">
        <v>0</v>
      </c>
      <c r="W21" s="31">
        <f>W22+W23</f>
        <v>1141</v>
      </c>
      <c r="X21" s="30">
        <f t="shared" si="12"/>
        <v>1175</v>
      </c>
      <c r="Y21" s="31">
        <f>Y22+Y23</f>
        <v>0</v>
      </c>
      <c r="Z21" s="31">
        <f>Z22+Z23</f>
        <v>1175</v>
      </c>
      <c r="AA21" s="30">
        <f t="shared" si="13"/>
        <v>1211</v>
      </c>
      <c r="AB21" s="31">
        <v>0</v>
      </c>
      <c r="AC21" s="31">
        <f>AC22+AC23</f>
        <v>1211</v>
      </c>
      <c r="AD21" s="33">
        <f t="shared" si="14"/>
        <v>0.76117411607738494</v>
      </c>
      <c r="AE21" s="33">
        <f t="shared" si="15"/>
        <v>-358</v>
      </c>
      <c r="AF21" s="31">
        <f t="shared" si="2"/>
        <v>1.0306382978723405</v>
      </c>
      <c r="AG21" s="33">
        <f t="shared" si="16"/>
        <v>1.0297984224364591</v>
      </c>
      <c r="AH21" s="33">
        <f t="shared" si="17"/>
        <v>34</v>
      </c>
      <c r="AI21" s="33">
        <f t="shared" si="18"/>
        <v>1.0306382978723405</v>
      </c>
      <c r="AJ21" s="33">
        <f t="shared" si="19"/>
        <v>36</v>
      </c>
    </row>
    <row r="22" spans="1:51" ht="33" customHeight="1">
      <c r="A22" s="4" t="s">
        <v>66</v>
      </c>
      <c r="B22" s="30"/>
      <c r="C22" s="31">
        <v>0</v>
      </c>
      <c r="D22" s="31">
        <v>384.78</v>
      </c>
      <c r="E22" s="30"/>
      <c r="F22" s="31">
        <v>0</v>
      </c>
      <c r="G22" s="31">
        <v>384</v>
      </c>
      <c r="H22" s="24">
        <f t="shared" si="5"/>
        <v>0</v>
      </c>
      <c r="I22" s="26">
        <f t="shared" si="6"/>
        <v>0</v>
      </c>
      <c r="J22" s="26">
        <f t="shared" si="7"/>
        <v>384</v>
      </c>
      <c r="K22" s="30"/>
      <c r="L22" s="32"/>
      <c r="M22" s="32">
        <v>234</v>
      </c>
      <c r="N22" s="30"/>
      <c r="O22" s="31"/>
      <c r="P22" s="31">
        <v>384</v>
      </c>
      <c r="Q22" s="28" t="e">
        <f t="shared" si="9"/>
        <v>#DIV/0!</v>
      </c>
      <c r="R22" s="33"/>
      <c r="S22" s="33"/>
      <c r="T22" s="33"/>
      <c r="U22" s="31"/>
      <c r="V22" s="31">
        <v>0</v>
      </c>
      <c r="W22" s="31">
        <v>265</v>
      </c>
      <c r="X22" s="30"/>
      <c r="Y22" s="31">
        <v>0</v>
      </c>
      <c r="Z22" s="31">
        <v>255</v>
      </c>
      <c r="AA22" s="30"/>
      <c r="AB22" s="31"/>
      <c r="AC22" s="31">
        <v>267</v>
      </c>
      <c r="AD22" s="33"/>
      <c r="AE22" s="33"/>
      <c r="AF22" s="31"/>
      <c r="AG22" s="33"/>
      <c r="AH22" s="33"/>
      <c r="AI22" s="33"/>
      <c r="AJ22" s="33"/>
    </row>
    <row r="23" spans="1:51" ht="42.75" customHeight="1">
      <c r="A23" s="4" t="s">
        <v>67</v>
      </c>
      <c r="B23" s="30"/>
      <c r="C23" s="31">
        <v>0</v>
      </c>
      <c r="D23" s="31">
        <v>557.44000000000005</v>
      </c>
      <c r="E23" s="30"/>
      <c r="F23" s="31">
        <v>0</v>
      </c>
      <c r="G23" s="31">
        <v>1115</v>
      </c>
      <c r="H23" s="24">
        <f t="shared" si="5"/>
        <v>0</v>
      </c>
      <c r="I23" s="26">
        <f t="shared" si="6"/>
        <v>0</v>
      </c>
      <c r="J23" s="26">
        <f t="shared" si="7"/>
        <v>1115</v>
      </c>
      <c r="K23" s="30"/>
      <c r="L23" s="32"/>
      <c r="M23" s="32">
        <v>230</v>
      </c>
      <c r="N23" s="30"/>
      <c r="O23" s="31"/>
      <c r="P23" s="31">
        <v>1115</v>
      </c>
      <c r="Q23" s="28" t="e">
        <f t="shared" si="9"/>
        <v>#DIV/0!</v>
      </c>
      <c r="R23" s="33"/>
      <c r="S23" s="33"/>
      <c r="T23" s="33"/>
      <c r="U23" s="31"/>
      <c r="V23" s="31">
        <v>0</v>
      </c>
      <c r="W23" s="64">
        <v>876</v>
      </c>
      <c r="X23" s="30"/>
      <c r="Y23" s="31">
        <v>0</v>
      </c>
      <c r="Z23" s="31">
        <v>920</v>
      </c>
      <c r="AA23" s="30"/>
      <c r="AB23" s="31"/>
      <c r="AC23" s="31">
        <v>944</v>
      </c>
      <c r="AD23" s="33"/>
      <c r="AE23" s="33"/>
      <c r="AF23" s="31"/>
      <c r="AG23" s="33"/>
      <c r="AH23" s="33"/>
      <c r="AI23" s="33"/>
      <c r="AJ23" s="33"/>
    </row>
    <row r="24" spans="1:51" s="18" customFormat="1" ht="42.75" customHeight="1">
      <c r="A24" s="3" t="s">
        <v>35</v>
      </c>
      <c r="B24" s="24">
        <f t="shared" si="3"/>
        <v>1930.34</v>
      </c>
      <c r="C24" s="35">
        <v>1930.34</v>
      </c>
      <c r="D24" s="35">
        <v>0</v>
      </c>
      <c r="E24" s="24">
        <f t="shared" si="4"/>
        <v>1716</v>
      </c>
      <c r="F24" s="35">
        <v>1716</v>
      </c>
      <c r="G24" s="35">
        <v>0</v>
      </c>
      <c r="H24" s="24">
        <f t="shared" si="5"/>
        <v>1716</v>
      </c>
      <c r="I24" s="26">
        <f t="shared" si="6"/>
        <v>1716</v>
      </c>
      <c r="J24" s="26">
        <f t="shared" si="7"/>
        <v>0</v>
      </c>
      <c r="K24" s="24">
        <f t="shared" si="20"/>
        <v>1671.26</v>
      </c>
      <c r="L24" s="27">
        <v>1671.26</v>
      </c>
      <c r="M24" s="27">
        <v>0</v>
      </c>
      <c r="N24" s="24">
        <f t="shared" si="8"/>
        <v>1716</v>
      </c>
      <c r="O24" s="35">
        <v>1716</v>
      </c>
      <c r="P24" s="35">
        <f>M24</f>
        <v>0</v>
      </c>
      <c r="Q24" s="28">
        <f t="shared" si="9"/>
        <v>102.67702212701795</v>
      </c>
      <c r="R24" s="33">
        <f t="shared" si="10"/>
        <v>44.740000000000009</v>
      </c>
      <c r="S24" s="34">
        <f t="shared" ref="S24:S42" si="21">+N24/B24</f>
        <v>0.88896256618005121</v>
      </c>
      <c r="T24" s="34">
        <f t="shared" ref="T24:T42" si="22">+N24-B24</f>
        <v>-214.33999999999992</v>
      </c>
      <c r="U24" s="24">
        <f t="shared" si="11"/>
        <v>1716</v>
      </c>
      <c r="V24" s="35">
        <v>1716</v>
      </c>
      <c r="W24" s="35">
        <v>0</v>
      </c>
      <c r="X24" s="24">
        <f t="shared" si="12"/>
        <v>1733</v>
      </c>
      <c r="Y24" s="35">
        <v>1733</v>
      </c>
      <c r="Z24" s="35">
        <v>0</v>
      </c>
      <c r="AA24" s="24">
        <f t="shared" si="13"/>
        <v>1750</v>
      </c>
      <c r="AB24" s="35">
        <v>1750</v>
      </c>
      <c r="AC24" s="35">
        <v>0</v>
      </c>
      <c r="AD24" s="33">
        <f t="shared" si="14"/>
        <v>1</v>
      </c>
      <c r="AE24" s="33">
        <f t="shared" si="15"/>
        <v>0</v>
      </c>
      <c r="AF24" s="31">
        <f t="shared" si="2"/>
        <v>1.0098095787651471</v>
      </c>
      <c r="AG24" s="33">
        <f t="shared" si="16"/>
        <v>1.0099067599067599</v>
      </c>
      <c r="AH24" s="33">
        <f t="shared" si="17"/>
        <v>17</v>
      </c>
      <c r="AI24" s="33">
        <f t="shared" si="18"/>
        <v>1.0098095787651471</v>
      </c>
      <c r="AJ24" s="33">
        <f t="shared" si="19"/>
        <v>17</v>
      </c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1:51" s="18" customFormat="1" ht="75" customHeight="1">
      <c r="A25" s="3" t="s">
        <v>15</v>
      </c>
      <c r="B25" s="24">
        <f t="shared" si="3"/>
        <v>0</v>
      </c>
      <c r="C25" s="35"/>
      <c r="D25" s="35">
        <v>0</v>
      </c>
      <c r="E25" s="24">
        <f t="shared" si="4"/>
        <v>0</v>
      </c>
      <c r="F25" s="35"/>
      <c r="G25" s="35">
        <v>0</v>
      </c>
      <c r="H25" s="24">
        <f t="shared" si="5"/>
        <v>0</v>
      </c>
      <c r="I25" s="26">
        <f t="shared" si="6"/>
        <v>0</v>
      </c>
      <c r="J25" s="26">
        <v>0</v>
      </c>
      <c r="K25" s="24">
        <f t="shared" si="20"/>
        <v>0</v>
      </c>
      <c r="L25" s="27">
        <v>0</v>
      </c>
      <c r="M25" s="27">
        <v>0</v>
      </c>
      <c r="N25" s="24">
        <f t="shared" si="8"/>
        <v>0</v>
      </c>
      <c r="O25" s="35"/>
      <c r="P25" s="35">
        <v>0</v>
      </c>
      <c r="Q25" s="28" t="e">
        <f t="shared" si="9"/>
        <v>#DIV/0!</v>
      </c>
      <c r="R25" s="34">
        <f t="shared" si="10"/>
        <v>0</v>
      </c>
      <c r="S25" s="34" t="e">
        <f t="shared" si="21"/>
        <v>#DIV/0!</v>
      </c>
      <c r="T25" s="34">
        <f t="shared" si="22"/>
        <v>0</v>
      </c>
      <c r="U25" s="24">
        <f t="shared" si="11"/>
        <v>0</v>
      </c>
      <c r="V25" s="35"/>
      <c r="W25" s="35">
        <v>0</v>
      </c>
      <c r="X25" s="24">
        <f t="shared" si="12"/>
        <v>0</v>
      </c>
      <c r="Y25" s="35"/>
      <c r="Z25" s="35">
        <v>0</v>
      </c>
      <c r="AA25" s="24">
        <f t="shared" si="13"/>
        <v>0</v>
      </c>
      <c r="AB25" s="35"/>
      <c r="AC25" s="35">
        <v>0</v>
      </c>
      <c r="AD25" s="33" t="e">
        <f t="shared" si="14"/>
        <v>#DIV/0!</v>
      </c>
      <c r="AE25" s="33">
        <f t="shared" si="15"/>
        <v>0</v>
      </c>
      <c r="AF25" s="31" t="e">
        <f t="shared" si="2"/>
        <v>#DIV/0!</v>
      </c>
      <c r="AG25" s="33" t="e">
        <f t="shared" si="16"/>
        <v>#DIV/0!</v>
      </c>
      <c r="AH25" s="33">
        <f t="shared" si="17"/>
        <v>0</v>
      </c>
      <c r="AI25" s="33" t="e">
        <f t="shared" si="18"/>
        <v>#DIV/0!</v>
      </c>
      <c r="AJ25" s="33">
        <f t="shared" si="19"/>
        <v>0</v>
      </c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1:51" s="18" customFormat="1" ht="31.5" customHeight="1">
      <c r="A26" s="1" t="s">
        <v>16</v>
      </c>
      <c r="B26" s="24">
        <f t="shared" si="3"/>
        <v>4406.1099999999997</v>
      </c>
      <c r="C26" s="24">
        <f>C27+C33+C36+C39+C40+C35</f>
        <v>4144.29</v>
      </c>
      <c r="D26" s="24">
        <f>D27+D33+D36+D39+D40+D35</f>
        <v>261.82</v>
      </c>
      <c r="E26" s="24">
        <f t="shared" si="4"/>
        <v>3167</v>
      </c>
      <c r="F26" s="24">
        <f>F27+F33+F36+F39+F40+F35</f>
        <v>2838</v>
      </c>
      <c r="G26" s="24">
        <f>G27+G33+G36+G39+G40+G35</f>
        <v>329</v>
      </c>
      <c r="H26" s="24">
        <f t="shared" si="5"/>
        <v>3167</v>
      </c>
      <c r="I26" s="26">
        <f t="shared" si="6"/>
        <v>2838</v>
      </c>
      <c r="J26" s="26">
        <f t="shared" si="7"/>
        <v>329</v>
      </c>
      <c r="K26" s="24">
        <f t="shared" si="20"/>
        <v>2140.1999999999998</v>
      </c>
      <c r="L26" s="27">
        <f>L27+L33+L36+L39+L40+L35</f>
        <v>2018.2</v>
      </c>
      <c r="M26" s="27">
        <f>M27+M33+M36+M39+M40</f>
        <v>122</v>
      </c>
      <c r="N26" s="24">
        <f t="shared" si="8"/>
        <v>3576</v>
      </c>
      <c r="O26" s="24">
        <f>O27+O33+O36+O39+O40</f>
        <v>3247</v>
      </c>
      <c r="P26" s="24">
        <f>P40+P41</f>
        <v>329</v>
      </c>
      <c r="Q26" s="28">
        <f t="shared" si="9"/>
        <v>167.08718811326045</v>
      </c>
      <c r="R26" s="28">
        <f t="shared" si="10"/>
        <v>1435.8000000000002</v>
      </c>
      <c r="S26" s="28">
        <f t="shared" si="21"/>
        <v>0.81160025510030398</v>
      </c>
      <c r="T26" s="28">
        <f t="shared" si="22"/>
        <v>-830.10999999999967</v>
      </c>
      <c r="U26" s="24">
        <f t="shared" si="11"/>
        <v>4563</v>
      </c>
      <c r="V26" s="24">
        <f>V27+V33+V36+V39+V41</f>
        <v>4031</v>
      </c>
      <c r="W26" s="24">
        <f>W27+W33+W36+W39+W40+W35</f>
        <v>532</v>
      </c>
      <c r="X26" s="24">
        <f t="shared" si="12"/>
        <v>4615</v>
      </c>
      <c r="Y26" s="24">
        <f>Y27+Y33+Y36+Y39+Y40+Y35</f>
        <v>4181</v>
      </c>
      <c r="Z26" s="24">
        <f>Z27+Z33+Z36+Z39+Z40</f>
        <v>434</v>
      </c>
      <c r="AA26" s="24">
        <f t="shared" si="13"/>
        <v>4915</v>
      </c>
      <c r="AB26" s="24">
        <f>AB27+AB33+AB36+AB39</f>
        <v>4461</v>
      </c>
      <c r="AC26" s="24">
        <f>AC27+AC33+AC36+AC39+AC40+AC35</f>
        <v>454</v>
      </c>
      <c r="AD26" s="29">
        <f t="shared" si="14"/>
        <v>1.276006711409396</v>
      </c>
      <c r="AE26" s="29">
        <f t="shared" si="15"/>
        <v>987</v>
      </c>
      <c r="AF26" s="30">
        <f t="shared" si="2"/>
        <v>1.0650054171180932</v>
      </c>
      <c r="AG26" s="29">
        <f t="shared" si="16"/>
        <v>1.0113960113960114</v>
      </c>
      <c r="AH26" s="29">
        <f t="shared" si="17"/>
        <v>52</v>
      </c>
      <c r="AI26" s="29">
        <f t="shared" si="18"/>
        <v>1.0650054171180932</v>
      </c>
      <c r="AJ26" s="29">
        <f t="shared" si="19"/>
        <v>300</v>
      </c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1:51" s="18" customFormat="1" ht="76.5" customHeight="1">
      <c r="A27" s="3" t="s">
        <v>17</v>
      </c>
      <c r="B27" s="24">
        <f t="shared" si="3"/>
        <v>1174.4399999999998</v>
      </c>
      <c r="C27" s="35">
        <f>C28+C29+C30+C31+C32</f>
        <v>1174.4399999999998</v>
      </c>
      <c r="D27" s="35">
        <f>D28+D29+D30+D31+D32</f>
        <v>0</v>
      </c>
      <c r="E27" s="24">
        <f t="shared" si="4"/>
        <v>919</v>
      </c>
      <c r="F27" s="35">
        <f>F28+F29+F30+F31+F32</f>
        <v>919</v>
      </c>
      <c r="G27" s="35">
        <f>G28+G29+G30+G31+G32</f>
        <v>0</v>
      </c>
      <c r="H27" s="24">
        <f t="shared" si="5"/>
        <v>919</v>
      </c>
      <c r="I27" s="26">
        <f t="shared" si="6"/>
        <v>919</v>
      </c>
      <c r="J27" s="26">
        <f t="shared" si="7"/>
        <v>0</v>
      </c>
      <c r="K27" s="24">
        <f t="shared" si="20"/>
        <v>385</v>
      </c>
      <c r="L27" s="27">
        <f>L28+L29+L30+L31+L32</f>
        <v>385</v>
      </c>
      <c r="M27" s="27">
        <f>M28+M29+M30+M31+M32</f>
        <v>0</v>
      </c>
      <c r="N27" s="24">
        <f t="shared" si="8"/>
        <v>919</v>
      </c>
      <c r="O27" s="35">
        <f>O28+O29+O30+O31+O32</f>
        <v>919</v>
      </c>
      <c r="P27" s="35">
        <f>P28+P29+P30+P31+P32</f>
        <v>0</v>
      </c>
      <c r="Q27" s="28">
        <f t="shared" si="9"/>
        <v>238.70129870129867</v>
      </c>
      <c r="R27" s="34">
        <f t="shared" si="10"/>
        <v>534</v>
      </c>
      <c r="S27" s="34">
        <f t="shared" si="21"/>
        <v>0.78250059602874578</v>
      </c>
      <c r="T27" s="34">
        <f t="shared" si="22"/>
        <v>-255.43999999999983</v>
      </c>
      <c r="U27" s="24">
        <f t="shared" si="11"/>
        <v>1088</v>
      </c>
      <c r="V27" s="35">
        <f>V29+V30</f>
        <v>1088</v>
      </c>
      <c r="W27" s="35">
        <f>W28+W29+W30+W31+W32</f>
        <v>0</v>
      </c>
      <c r="X27" s="24">
        <f t="shared" si="12"/>
        <v>1142</v>
      </c>
      <c r="Y27" s="35">
        <f>Y29+Y30</f>
        <v>1142</v>
      </c>
      <c r="Z27" s="35">
        <f>Z28+Z29+Z30+Z31+Z32</f>
        <v>0</v>
      </c>
      <c r="AA27" s="24">
        <f t="shared" si="13"/>
        <v>1197</v>
      </c>
      <c r="AB27" s="35">
        <f>AB29+AB30</f>
        <v>1197</v>
      </c>
      <c r="AC27" s="35">
        <f>AC28+AC29+AC30+AC31+AC32</f>
        <v>0</v>
      </c>
      <c r="AD27" s="33">
        <f t="shared" si="14"/>
        <v>1.1838955386289445</v>
      </c>
      <c r="AE27" s="33">
        <f t="shared" si="15"/>
        <v>169</v>
      </c>
      <c r="AF27" s="31">
        <f t="shared" si="2"/>
        <v>1.0481611208406305</v>
      </c>
      <c r="AG27" s="33">
        <f t="shared" si="16"/>
        <v>1.0496323529411764</v>
      </c>
      <c r="AH27" s="33">
        <f t="shared" si="17"/>
        <v>54</v>
      </c>
      <c r="AI27" s="33">
        <f t="shared" si="18"/>
        <v>1.0481611208406305</v>
      </c>
      <c r="AJ27" s="33">
        <f t="shared" si="19"/>
        <v>55</v>
      </c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1:51" ht="55.5" customHeight="1">
      <c r="A28" s="4" t="s">
        <v>18</v>
      </c>
      <c r="B28" s="30">
        <f t="shared" si="3"/>
        <v>0</v>
      </c>
      <c r="C28" s="31"/>
      <c r="D28" s="31"/>
      <c r="E28" s="30">
        <f t="shared" si="4"/>
        <v>0</v>
      </c>
      <c r="F28" s="31"/>
      <c r="G28" s="31"/>
      <c r="H28" s="24">
        <f t="shared" si="5"/>
        <v>0</v>
      </c>
      <c r="I28" s="26">
        <f t="shared" si="6"/>
        <v>0</v>
      </c>
      <c r="J28" s="26">
        <f t="shared" si="7"/>
        <v>0</v>
      </c>
      <c r="K28" s="30">
        <f t="shared" si="20"/>
        <v>0</v>
      </c>
      <c r="L28" s="32"/>
      <c r="M28" s="32"/>
      <c r="N28" s="30">
        <f t="shared" si="8"/>
        <v>0</v>
      </c>
      <c r="O28" s="31"/>
      <c r="P28" s="31"/>
      <c r="Q28" s="28" t="e">
        <f t="shared" si="9"/>
        <v>#DIV/0!</v>
      </c>
      <c r="R28" s="33">
        <f t="shared" si="10"/>
        <v>0</v>
      </c>
      <c r="S28" s="33" t="e">
        <f t="shared" si="21"/>
        <v>#DIV/0!</v>
      </c>
      <c r="T28" s="33">
        <f t="shared" si="22"/>
        <v>0</v>
      </c>
      <c r="U28" s="30">
        <f t="shared" si="11"/>
        <v>0</v>
      </c>
      <c r="V28" s="31"/>
      <c r="W28" s="31"/>
      <c r="X28" s="30">
        <f t="shared" si="12"/>
        <v>0</v>
      </c>
      <c r="Y28" s="31"/>
      <c r="Z28" s="31"/>
      <c r="AA28" s="30">
        <f t="shared" si="13"/>
        <v>0</v>
      </c>
      <c r="AB28" s="31"/>
      <c r="AC28" s="31"/>
      <c r="AD28" s="33" t="e">
        <f t="shared" si="14"/>
        <v>#DIV/0!</v>
      </c>
      <c r="AE28" s="33">
        <f t="shared" si="15"/>
        <v>0</v>
      </c>
      <c r="AF28" s="31" t="e">
        <f t="shared" si="2"/>
        <v>#DIV/0!</v>
      </c>
      <c r="AG28" s="33" t="e">
        <f t="shared" si="16"/>
        <v>#DIV/0!</v>
      </c>
      <c r="AH28" s="33">
        <f t="shared" si="17"/>
        <v>0</v>
      </c>
      <c r="AI28" s="33" t="e">
        <f t="shared" si="18"/>
        <v>#DIV/0!</v>
      </c>
      <c r="AJ28" s="33">
        <f t="shared" si="19"/>
        <v>0</v>
      </c>
    </row>
    <row r="29" spans="1:51" ht="27.75" customHeight="1">
      <c r="A29" s="6" t="s">
        <v>19</v>
      </c>
      <c r="B29" s="30">
        <f t="shared" si="3"/>
        <v>1087.1199999999999</v>
      </c>
      <c r="C29" s="31">
        <v>1087.1199999999999</v>
      </c>
      <c r="D29" s="31">
        <v>0</v>
      </c>
      <c r="E29" s="30">
        <f t="shared" si="4"/>
        <v>825</v>
      </c>
      <c r="F29" s="31">
        <v>825</v>
      </c>
      <c r="G29" s="31">
        <v>0</v>
      </c>
      <c r="H29" s="24">
        <f t="shared" si="5"/>
        <v>825</v>
      </c>
      <c r="I29" s="26">
        <f t="shared" si="6"/>
        <v>825</v>
      </c>
      <c r="J29" s="26">
        <f t="shared" si="7"/>
        <v>0</v>
      </c>
      <c r="K29" s="30">
        <f t="shared" si="20"/>
        <v>322</v>
      </c>
      <c r="L29" s="32">
        <v>322</v>
      </c>
      <c r="M29" s="32">
        <v>0</v>
      </c>
      <c r="N29" s="30">
        <f t="shared" si="8"/>
        <v>825</v>
      </c>
      <c r="O29" s="31">
        <v>825</v>
      </c>
      <c r="P29" s="31"/>
      <c r="Q29" s="28">
        <f t="shared" si="9"/>
        <v>256.21118012422357</v>
      </c>
      <c r="R29" s="33">
        <f t="shared" si="10"/>
        <v>503</v>
      </c>
      <c r="S29" s="33">
        <f t="shared" si="21"/>
        <v>0.75888586356611976</v>
      </c>
      <c r="T29" s="33">
        <f t="shared" si="22"/>
        <v>-262.11999999999989</v>
      </c>
      <c r="U29" s="30">
        <f t="shared" si="11"/>
        <v>1000</v>
      </c>
      <c r="V29" s="31">
        <v>1000</v>
      </c>
      <c r="W29" s="31">
        <v>0</v>
      </c>
      <c r="X29" s="30">
        <f t="shared" si="12"/>
        <v>1050</v>
      </c>
      <c r="Y29" s="31">
        <v>1050</v>
      </c>
      <c r="Z29" s="31">
        <v>0</v>
      </c>
      <c r="AA29" s="30">
        <f t="shared" si="13"/>
        <v>1100</v>
      </c>
      <c r="AB29" s="31">
        <v>1100</v>
      </c>
      <c r="AC29" s="31">
        <v>0</v>
      </c>
      <c r="AD29" s="33">
        <f t="shared" si="14"/>
        <v>1.2121212121212122</v>
      </c>
      <c r="AE29" s="33">
        <f t="shared" si="15"/>
        <v>175</v>
      </c>
      <c r="AF29" s="31">
        <f t="shared" si="2"/>
        <v>1.0476190476190477</v>
      </c>
      <c r="AG29" s="33">
        <f t="shared" si="16"/>
        <v>1.05</v>
      </c>
      <c r="AH29" s="33">
        <f t="shared" si="17"/>
        <v>50</v>
      </c>
      <c r="AI29" s="33">
        <f t="shared" si="18"/>
        <v>1.0476190476190477</v>
      </c>
      <c r="AJ29" s="33">
        <f t="shared" si="19"/>
        <v>50</v>
      </c>
    </row>
    <row r="30" spans="1:51" ht="27.75" customHeight="1">
      <c r="A30" s="6" t="s">
        <v>20</v>
      </c>
      <c r="B30" s="30">
        <f t="shared" si="3"/>
        <v>87.32</v>
      </c>
      <c r="C30" s="31">
        <v>87.32</v>
      </c>
      <c r="D30" s="31">
        <v>0</v>
      </c>
      <c r="E30" s="30">
        <f t="shared" si="4"/>
        <v>94</v>
      </c>
      <c r="F30" s="31">
        <v>94</v>
      </c>
      <c r="G30" s="31">
        <v>0</v>
      </c>
      <c r="H30" s="24">
        <f t="shared" si="5"/>
        <v>94</v>
      </c>
      <c r="I30" s="26">
        <f t="shared" si="6"/>
        <v>94</v>
      </c>
      <c r="J30" s="26">
        <f t="shared" si="7"/>
        <v>0</v>
      </c>
      <c r="K30" s="30">
        <f t="shared" si="20"/>
        <v>63</v>
      </c>
      <c r="L30" s="32">
        <v>63</v>
      </c>
      <c r="M30" s="32">
        <v>0</v>
      </c>
      <c r="N30" s="30">
        <f t="shared" si="8"/>
        <v>94</v>
      </c>
      <c r="O30" s="31">
        <v>94</v>
      </c>
      <c r="P30" s="31"/>
      <c r="Q30" s="28">
        <f t="shared" si="9"/>
        <v>149.20634920634922</v>
      </c>
      <c r="R30" s="33">
        <f t="shared" si="10"/>
        <v>31</v>
      </c>
      <c r="S30" s="33">
        <f t="shared" si="21"/>
        <v>1.076500229042602</v>
      </c>
      <c r="T30" s="33">
        <f t="shared" si="22"/>
        <v>6.6800000000000068</v>
      </c>
      <c r="U30" s="30">
        <f t="shared" si="11"/>
        <v>88</v>
      </c>
      <c r="V30" s="31">
        <v>88</v>
      </c>
      <c r="W30" s="31">
        <v>0</v>
      </c>
      <c r="X30" s="30">
        <f t="shared" si="12"/>
        <v>92</v>
      </c>
      <c r="Y30" s="31">
        <v>92</v>
      </c>
      <c r="Z30" s="31">
        <v>0</v>
      </c>
      <c r="AA30" s="30">
        <f t="shared" si="13"/>
        <v>97</v>
      </c>
      <c r="AB30" s="31">
        <v>97</v>
      </c>
      <c r="AC30" s="31">
        <v>0</v>
      </c>
      <c r="AD30" s="33">
        <f t="shared" si="14"/>
        <v>0.93617021276595747</v>
      </c>
      <c r="AE30" s="33">
        <f t="shared" si="15"/>
        <v>-6</v>
      </c>
      <c r="AF30" s="31">
        <f t="shared" si="2"/>
        <v>1.0543478260869565</v>
      </c>
      <c r="AG30" s="33">
        <f t="shared" si="16"/>
        <v>1.0454545454545454</v>
      </c>
      <c r="AH30" s="33">
        <f t="shared" si="17"/>
        <v>4</v>
      </c>
      <c r="AI30" s="33">
        <f t="shared" si="18"/>
        <v>1.0543478260869565</v>
      </c>
      <c r="AJ30" s="33">
        <f t="shared" si="19"/>
        <v>5</v>
      </c>
    </row>
    <row r="31" spans="1:51" ht="25.5" customHeight="1">
      <c r="A31" s="6" t="s">
        <v>21</v>
      </c>
      <c r="B31" s="30">
        <f t="shared" si="3"/>
        <v>0</v>
      </c>
      <c r="C31" s="31"/>
      <c r="D31" s="31"/>
      <c r="E31" s="30">
        <f t="shared" si="4"/>
        <v>0</v>
      </c>
      <c r="F31" s="31"/>
      <c r="G31" s="31"/>
      <c r="H31" s="24">
        <f t="shared" si="5"/>
        <v>0</v>
      </c>
      <c r="I31" s="26">
        <f t="shared" si="6"/>
        <v>0</v>
      </c>
      <c r="J31" s="26">
        <f t="shared" si="7"/>
        <v>0</v>
      </c>
      <c r="K31" s="30">
        <f t="shared" si="20"/>
        <v>0</v>
      </c>
      <c r="L31" s="32"/>
      <c r="M31" s="32"/>
      <c r="N31" s="30">
        <f t="shared" si="8"/>
        <v>0</v>
      </c>
      <c r="O31" s="31"/>
      <c r="P31" s="31"/>
      <c r="Q31" s="28" t="e">
        <f t="shared" si="9"/>
        <v>#DIV/0!</v>
      </c>
      <c r="R31" s="33">
        <f t="shared" si="10"/>
        <v>0</v>
      </c>
      <c r="S31" s="33" t="e">
        <f t="shared" si="21"/>
        <v>#DIV/0!</v>
      </c>
      <c r="T31" s="33">
        <f t="shared" si="22"/>
        <v>0</v>
      </c>
      <c r="U31" s="30">
        <f t="shared" si="11"/>
        <v>0</v>
      </c>
      <c r="V31" s="31"/>
      <c r="W31" s="31"/>
      <c r="X31" s="30">
        <f t="shared" si="12"/>
        <v>0</v>
      </c>
      <c r="Y31" s="31"/>
      <c r="Z31" s="31"/>
      <c r="AA31" s="30">
        <f t="shared" si="13"/>
        <v>0</v>
      </c>
      <c r="AB31" s="31"/>
      <c r="AC31" s="31"/>
      <c r="AD31" s="33" t="e">
        <f t="shared" si="14"/>
        <v>#DIV/0!</v>
      </c>
      <c r="AE31" s="33">
        <f t="shared" si="15"/>
        <v>0</v>
      </c>
      <c r="AF31" s="31" t="e">
        <f t="shared" si="2"/>
        <v>#DIV/0!</v>
      </c>
      <c r="AG31" s="33" t="e">
        <f t="shared" si="16"/>
        <v>#DIV/0!</v>
      </c>
      <c r="AH31" s="33">
        <f t="shared" si="17"/>
        <v>0</v>
      </c>
      <c r="AI31" s="33" t="e">
        <f t="shared" si="18"/>
        <v>#DIV/0!</v>
      </c>
      <c r="AJ31" s="33">
        <f t="shared" si="19"/>
        <v>0</v>
      </c>
    </row>
    <row r="32" spans="1:51" ht="42.75" customHeight="1">
      <c r="A32" s="4" t="s">
        <v>22</v>
      </c>
      <c r="B32" s="30">
        <f t="shared" si="3"/>
        <v>0</v>
      </c>
      <c r="C32" s="31">
        <v>0</v>
      </c>
      <c r="D32" s="31">
        <v>0</v>
      </c>
      <c r="E32" s="30">
        <f t="shared" si="4"/>
        <v>0</v>
      </c>
      <c r="F32" s="31">
        <v>0</v>
      </c>
      <c r="G32" s="31">
        <v>0</v>
      </c>
      <c r="H32" s="24">
        <f t="shared" si="5"/>
        <v>0</v>
      </c>
      <c r="I32" s="26">
        <f t="shared" si="6"/>
        <v>0</v>
      </c>
      <c r="J32" s="26">
        <f t="shared" si="7"/>
        <v>0</v>
      </c>
      <c r="K32" s="30">
        <f t="shared" si="20"/>
        <v>0</v>
      </c>
      <c r="L32" s="32">
        <v>0</v>
      </c>
      <c r="M32" s="32">
        <v>0</v>
      </c>
      <c r="N32" s="30">
        <f t="shared" si="8"/>
        <v>0</v>
      </c>
      <c r="O32" s="31"/>
      <c r="P32" s="31"/>
      <c r="Q32" s="28" t="e">
        <f t="shared" si="9"/>
        <v>#DIV/0!</v>
      </c>
      <c r="R32" s="33">
        <f t="shared" si="10"/>
        <v>0</v>
      </c>
      <c r="S32" s="33" t="e">
        <f t="shared" si="21"/>
        <v>#DIV/0!</v>
      </c>
      <c r="T32" s="33">
        <f t="shared" si="22"/>
        <v>0</v>
      </c>
      <c r="U32" s="30">
        <f t="shared" si="11"/>
        <v>0</v>
      </c>
      <c r="V32" s="31">
        <v>0</v>
      </c>
      <c r="W32" s="31">
        <v>0</v>
      </c>
      <c r="X32" s="30">
        <f t="shared" si="12"/>
        <v>0</v>
      </c>
      <c r="Y32" s="31">
        <v>0</v>
      </c>
      <c r="Z32" s="31">
        <v>0</v>
      </c>
      <c r="AA32" s="30">
        <f t="shared" si="13"/>
        <v>0</v>
      </c>
      <c r="AB32" s="31">
        <v>0</v>
      </c>
      <c r="AC32" s="31">
        <v>0</v>
      </c>
      <c r="AD32" s="33" t="e">
        <f t="shared" si="14"/>
        <v>#DIV/0!</v>
      </c>
      <c r="AE32" s="33">
        <f t="shared" si="15"/>
        <v>0</v>
      </c>
      <c r="AF32" s="31" t="e">
        <f t="shared" si="2"/>
        <v>#DIV/0!</v>
      </c>
      <c r="AG32" s="33" t="s">
        <v>45</v>
      </c>
      <c r="AH32" s="33">
        <f t="shared" si="17"/>
        <v>0</v>
      </c>
      <c r="AI32" s="33" t="e">
        <f t="shared" si="18"/>
        <v>#DIV/0!</v>
      </c>
      <c r="AJ32" s="33">
        <f t="shared" si="19"/>
        <v>0</v>
      </c>
    </row>
    <row r="33" spans="1:51" s="18" customFormat="1" ht="87" customHeight="1">
      <c r="A33" s="3" t="s">
        <v>23</v>
      </c>
      <c r="B33" s="24">
        <f t="shared" si="3"/>
        <v>1015.59</v>
      </c>
      <c r="C33" s="35">
        <f>C34</f>
        <v>1015.59</v>
      </c>
      <c r="D33" s="35">
        <f>D34</f>
        <v>0</v>
      </c>
      <c r="E33" s="24">
        <f t="shared" si="4"/>
        <v>1025</v>
      </c>
      <c r="F33" s="35">
        <f>F34</f>
        <v>1025</v>
      </c>
      <c r="G33" s="35">
        <f>G34</f>
        <v>0</v>
      </c>
      <c r="H33" s="24">
        <f t="shared" si="5"/>
        <v>1025</v>
      </c>
      <c r="I33" s="26">
        <f t="shared" si="6"/>
        <v>1025</v>
      </c>
      <c r="J33" s="26">
        <f t="shared" si="7"/>
        <v>0</v>
      </c>
      <c r="K33" s="24">
        <f t="shared" si="20"/>
        <v>609.08000000000004</v>
      </c>
      <c r="L33" s="27">
        <f>L34</f>
        <v>609.08000000000004</v>
      </c>
      <c r="M33" s="27">
        <f>M34</f>
        <v>0</v>
      </c>
      <c r="N33" s="24">
        <f t="shared" si="8"/>
        <v>1025</v>
      </c>
      <c r="O33" s="35">
        <f>O34</f>
        <v>1025</v>
      </c>
      <c r="P33" s="35">
        <f>P34</f>
        <v>0</v>
      </c>
      <c r="Q33" s="28">
        <f t="shared" si="9"/>
        <v>168.28659617784197</v>
      </c>
      <c r="R33" s="34">
        <f t="shared" si="10"/>
        <v>415.91999999999996</v>
      </c>
      <c r="S33" s="34">
        <f t="shared" si="21"/>
        <v>1.009265550074341</v>
      </c>
      <c r="T33" s="34">
        <f t="shared" si="22"/>
        <v>9.4099999999999682</v>
      </c>
      <c r="U33" s="24">
        <f t="shared" si="11"/>
        <v>2000</v>
      </c>
      <c r="V33" s="35">
        <f>V34</f>
        <v>2000</v>
      </c>
      <c r="W33" s="35">
        <f>W34</f>
        <v>0</v>
      </c>
      <c r="X33" s="24">
        <f t="shared" si="12"/>
        <v>2029</v>
      </c>
      <c r="Y33" s="35">
        <f>Y34</f>
        <v>2029</v>
      </c>
      <c r="Z33" s="35">
        <f>Z34</f>
        <v>0</v>
      </c>
      <c r="AA33" s="24">
        <f t="shared" si="13"/>
        <v>2058</v>
      </c>
      <c r="AB33" s="35">
        <f>AB34</f>
        <v>2058</v>
      </c>
      <c r="AC33" s="35">
        <f>AC34</f>
        <v>0</v>
      </c>
      <c r="AD33" s="33">
        <f t="shared" si="14"/>
        <v>1.9512195121951219</v>
      </c>
      <c r="AE33" s="33">
        <f t="shared" si="15"/>
        <v>975</v>
      </c>
      <c r="AF33" s="31">
        <f t="shared" si="2"/>
        <v>1.0142927550517495</v>
      </c>
      <c r="AG33" s="33">
        <f t="shared" si="16"/>
        <v>1.0145</v>
      </c>
      <c r="AH33" s="33">
        <f t="shared" si="17"/>
        <v>29</v>
      </c>
      <c r="AI33" s="33">
        <f t="shared" si="18"/>
        <v>1.0142927550517495</v>
      </c>
      <c r="AJ33" s="33">
        <f t="shared" si="19"/>
        <v>29</v>
      </c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1:51" ht="42.75" customHeight="1">
      <c r="A34" s="4" t="s">
        <v>24</v>
      </c>
      <c r="B34" s="30">
        <f t="shared" si="3"/>
        <v>1015.59</v>
      </c>
      <c r="C34" s="31">
        <v>1015.59</v>
      </c>
      <c r="D34" s="31">
        <v>0</v>
      </c>
      <c r="E34" s="30">
        <f t="shared" si="4"/>
        <v>1025</v>
      </c>
      <c r="F34" s="31">
        <v>1025</v>
      </c>
      <c r="G34" s="31">
        <v>0</v>
      </c>
      <c r="H34" s="24">
        <f t="shared" si="5"/>
        <v>1025</v>
      </c>
      <c r="I34" s="26">
        <f t="shared" si="6"/>
        <v>1025</v>
      </c>
      <c r="J34" s="26">
        <f t="shared" si="7"/>
        <v>0</v>
      </c>
      <c r="K34" s="30">
        <f t="shared" si="20"/>
        <v>609.08000000000004</v>
      </c>
      <c r="L34" s="32">
        <v>609.08000000000004</v>
      </c>
      <c r="M34" s="32">
        <v>0</v>
      </c>
      <c r="N34" s="30">
        <f t="shared" si="8"/>
        <v>1025</v>
      </c>
      <c r="O34" s="31">
        <v>1025</v>
      </c>
      <c r="P34" s="31"/>
      <c r="Q34" s="28">
        <f t="shared" si="9"/>
        <v>168.28659617784197</v>
      </c>
      <c r="R34" s="33">
        <f t="shared" si="10"/>
        <v>415.91999999999996</v>
      </c>
      <c r="S34" s="33">
        <f t="shared" si="21"/>
        <v>1.009265550074341</v>
      </c>
      <c r="T34" s="33">
        <f t="shared" si="22"/>
        <v>9.4099999999999682</v>
      </c>
      <c r="U34" s="30">
        <f t="shared" si="11"/>
        <v>2000</v>
      </c>
      <c r="V34" s="46">
        <v>2000</v>
      </c>
      <c r="W34" s="31">
        <v>0</v>
      </c>
      <c r="X34" s="30">
        <f t="shared" si="12"/>
        <v>2029</v>
      </c>
      <c r="Y34" s="31">
        <v>2029</v>
      </c>
      <c r="Z34" s="31">
        <v>0</v>
      </c>
      <c r="AA34" s="30">
        <f t="shared" si="13"/>
        <v>2058</v>
      </c>
      <c r="AB34" s="31">
        <v>2058</v>
      </c>
      <c r="AC34" s="31">
        <v>0</v>
      </c>
      <c r="AD34" s="33">
        <f t="shared" si="14"/>
        <v>1.9512195121951219</v>
      </c>
      <c r="AE34" s="33">
        <f t="shared" si="15"/>
        <v>975</v>
      </c>
      <c r="AF34" s="31">
        <f t="shared" si="2"/>
        <v>1.0142927550517495</v>
      </c>
      <c r="AG34" s="33">
        <f t="shared" si="16"/>
        <v>1.0145</v>
      </c>
      <c r="AH34" s="33">
        <f t="shared" si="17"/>
        <v>29</v>
      </c>
      <c r="AI34" s="33">
        <f t="shared" si="18"/>
        <v>1.0142927550517495</v>
      </c>
      <c r="AJ34" s="33">
        <f t="shared" si="19"/>
        <v>29</v>
      </c>
    </row>
    <row r="35" spans="1:51" s="18" customFormat="1" ht="42.75" customHeight="1">
      <c r="A35" s="7" t="s">
        <v>40</v>
      </c>
      <c r="B35" s="36">
        <f t="shared" si="3"/>
        <v>0</v>
      </c>
      <c r="C35" s="37">
        <v>0</v>
      </c>
      <c r="D35" s="37">
        <v>0</v>
      </c>
      <c r="E35" s="36">
        <f t="shared" si="4"/>
        <v>0</v>
      </c>
      <c r="F35" s="37">
        <f>'[1]44324,0 Т.Р'!$B$31</f>
        <v>0</v>
      </c>
      <c r="G35" s="37">
        <v>0</v>
      </c>
      <c r="H35" s="24">
        <f t="shared" si="5"/>
        <v>0</v>
      </c>
      <c r="I35" s="26">
        <f t="shared" si="6"/>
        <v>0</v>
      </c>
      <c r="J35" s="26">
        <f t="shared" si="7"/>
        <v>0</v>
      </c>
      <c r="K35" s="36">
        <f t="shared" si="20"/>
        <v>0</v>
      </c>
      <c r="L35" s="38"/>
      <c r="M35" s="38"/>
      <c r="N35" s="36">
        <f t="shared" si="8"/>
        <v>0</v>
      </c>
      <c r="O35" s="37">
        <f>L35</f>
        <v>0</v>
      </c>
      <c r="P35" s="37"/>
      <c r="Q35" s="28" t="e">
        <f t="shared" si="9"/>
        <v>#DIV/0!</v>
      </c>
      <c r="R35" s="39">
        <f t="shared" si="10"/>
        <v>0</v>
      </c>
      <c r="S35" s="40" t="e">
        <f t="shared" si="21"/>
        <v>#DIV/0!</v>
      </c>
      <c r="T35" s="40">
        <f t="shared" si="22"/>
        <v>0</v>
      </c>
      <c r="U35" s="36">
        <f t="shared" si="11"/>
        <v>0</v>
      </c>
      <c r="V35" s="37"/>
      <c r="W35" s="37"/>
      <c r="X35" s="36">
        <f t="shared" si="12"/>
        <v>0</v>
      </c>
      <c r="Y35" s="37"/>
      <c r="Z35" s="37"/>
      <c r="AA35" s="36">
        <f t="shared" si="13"/>
        <v>0</v>
      </c>
      <c r="AB35" s="37">
        <v>0</v>
      </c>
      <c r="AC35" s="37">
        <v>0</v>
      </c>
      <c r="AD35" s="33" t="e">
        <f t="shared" si="14"/>
        <v>#DIV/0!</v>
      </c>
      <c r="AE35" s="33">
        <f t="shared" si="15"/>
        <v>0</v>
      </c>
      <c r="AF35" s="31" t="e">
        <f>AA35/X35</f>
        <v>#DIV/0!</v>
      </c>
      <c r="AG35" s="33" t="e">
        <f t="shared" si="16"/>
        <v>#DIV/0!</v>
      </c>
      <c r="AH35" s="33">
        <f t="shared" si="17"/>
        <v>0</v>
      </c>
      <c r="AI35" s="33" t="e">
        <f t="shared" si="18"/>
        <v>#DIV/0!</v>
      </c>
      <c r="AJ35" s="33">
        <f t="shared" si="19"/>
        <v>0</v>
      </c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1:51" s="18" customFormat="1" ht="56.25" customHeight="1">
      <c r="A36" s="3" t="s">
        <v>25</v>
      </c>
      <c r="B36" s="24">
        <f t="shared" si="3"/>
        <v>219.67</v>
      </c>
      <c r="C36" s="35">
        <f>C38</f>
        <v>219.67</v>
      </c>
      <c r="D36" s="35">
        <f>+D37+D38</f>
        <v>0</v>
      </c>
      <c r="E36" s="24">
        <f t="shared" si="4"/>
        <v>0</v>
      </c>
      <c r="F36" s="35">
        <v>0</v>
      </c>
      <c r="G36" s="35">
        <f>+G37+G38</f>
        <v>0</v>
      </c>
      <c r="H36" s="24">
        <f t="shared" si="5"/>
        <v>0</v>
      </c>
      <c r="I36" s="26">
        <f t="shared" si="6"/>
        <v>0</v>
      </c>
      <c r="J36" s="26">
        <f t="shared" si="7"/>
        <v>0</v>
      </c>
      <c r="K36" s="24">
        <f t="shared" si="20"/>
        <v>165.1</v>
      </c>
      <c r="L36" s="27">
        <f>L38</f>
        <v>165.1</v>
      </c>
      <c r="M36" s="27">
        <f>+M37+M38</f>
        <v>0</v>
      </c>
      <c r="N36" s="24">
        <f t="shared" si="8"/>
        <v>165</v>
      </c>
      <c r="O36" s="35">
        <f>O38</f>
        <v>165</v>
      </c>
      <c r="P36" s="35">
        <f>+P37+P38</f>
        <v>0</v>
      </c>
      <c r="Q36" s="28">
        <f t="shared" si="9"/>
        <v>99.93943064809207</v>
      </c>
      <c r="R36" s="34">
        <f t="shared" si="10"/>
        <v>-9.9999999999994316E-2</v>
      </c>
      <c r="S36" s="34">
        <f t="shared" si="21"/>
        <v>0.75112669003505261</v>
      </c>
      <c r="T36" s="34">
        <f t="shared" si="22"/>
        <v>-54.669999999999987</v>
      </c>
      <c r="U36" s="24">
        <f t="shared" si="11"/>
        <v>200</v>
      </c>
      <c r="V36" s="35">
        <f>+V37+V38</f>
        <v>200</v>
      </c>
      <c r="W36" s="35">
        <f>+W37+W38</f>
        <v>0</v>
      </c>
      <c r="X36" s="24">
        <f t="shared" si="12"/>
        <v>210</v>
      </c>
      <c r="Y36" s="35">
        <f>+Y37+Y38</f>
        <v>210</v>
      </c>
      <c r="Z36" s="35">
        <f>+Z37+Z38</f>
        <v>0</v>
      </c>
      <c r="AA36" s="24">
        <f t="shared" si="13"/>
        <v>220</v>
      </c>
      <c r="AB36" s="35">
        <f>+AB37+AB38</f>
        <v>220</v>
      </c>
      <c r="AC36" s="35">
        <f>+AC37+AC38</f>
        <v>0</v>
      </c>
      <c r="AD36" s="33">
        <f t="shared" si="14"/>
        <v>1.2121212121212122</v>
      </c>
      <c r="AE36" s="33">
        <f t="shared" si="15"/>
        <v>35</v>
      </c>
      <c r="AF36" s="31">
        <f t="shared" si="2"/>
        <v>1.0476190476190477</v>
      </c>
      <c r="AG36" s="33">
        <f t="shared" si="16"/>
        <v>1.05</v>
      </c>
      <c r="AH36" s="33">
        <f t="shared" si="17"/>
        <v>10</v>
      </c>
      <c r="AI36" s="33">
        <f t="shared" si="18"/>
        <v>1.0476190476190477</v>
      </c>
      <c r="AJ36" s="33">
        <f t="shared" si="19"/>
        <v>10</v>
      </c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1:51" ht="27.75" customHeight="1">
      <c r="A37" s="4" t="s">
        <v>26</v>
      </c>
      <c r="B37" s="30">
        <f t="shared" si="3"/>
        <v>0</v>
      </c>
      <c r="C37" s="31">
        <v>0</v>
      </c>
      <c r="D37" s="31">
        <v>0</v>
      </c>
      <c r="E37" s="30">
        <f t="shared" si="4"/>
        <v>0</v>
      </c>
      <c r="F37" s="31">
        <v>0</v>
      </c>
      <c r="G37" s="31">
        <v>0</v>
      </c>
      <c r="H37" s="24">
        <f t="shared" si="5"/>
        <v>0</v>
      </c>
      <c r="I37" s="26">
        <f t="shared" si="6"/>
        <v>0</v>
      </c>
      <c r="J37" s="26">
        <f t="shared" si="7"/>
        <v>0</v>
      </c>
      <c r="K37" s="30">
        <f t="shared" si="20"/>
        <v>0</v>
      </c>
      <c r="L37" s="32"/>
      <c r="M37" s="32"/>
      <c r="N37" s="30">
        <f t="shared" si="8"/>
        <v>0</v>
      </c>
      <c r="O37" s="31">
        <f>K37</f>
        <v>0</v>
      </c>
      <c r="P37" s="31"/>
      <c r="Q37" s="28" t="e">
        <f t="shared" si="9"/>
        <v>#DIV/0!</v>
      </c>
      <c r="R37" s="33">
        <f t="shared" si="10"/>
        <v>0</v>
      </c>
      <c r="S37" s="33" t="e">
        <f t="shared" si="21"/>
        <v>#DIV/0!</v>
      </c>
      <c r="T37" s="33">
        <f t="shared" si="22"/>
        <v>0</v>
      </c>
      <c r="U37" s="30">
        <f t="shared" si="11"/>
        <v>0</v>
      </c>
      <c r="V37" s="31"/>
      <c r="W37" s="31"/>
      <c r="X37" s="30">
        <f t="shared" si="12"/>
        <v>0</v>
      </c>
      <c r="Y37" s="31"/>
      <c r="Z37" s="31"/>
      <c r="AA37" s="30">
        <f t="shared" si="13"/>
        <v>0</v>
      </c>
      <c r="AB37" s="31">
        <v>0</v>
      </c>
      <c r="AC37" s="31">
        <v>0</v>
      </c>
      <c r="AD37" s="33" t="e">
        <f t="shared" si="14"/>
        <v>#DIV/0!</v>
      </c>
      <c r="AE37" s="33">
        <f t="shared" si="15"/>
        <v>0</v>
      </c>
      <c r="AF37" s="31" t="e">
        <f t="shared" si="2"/>
        <v>#DIV/0!</v>
      </c>
      <c r="AG37" s="33" t="e">
        <f t="shared" si="16"/>
        <v>#DIV/0!</v>
      </c>
      <c r="AH37" s="33">
        <f t="shared" si="17"/>
        <v>0</v>
      </c>
      <c r="AI37" s="33" t="e">
        <f t="shared" si="18"/>
        <v>#DIV/0!</v>
      </c>
      <c r="AJ37" s="33">
        <f t="shared" si="19"/>
        <v>0</v>
      </c>
    </row>
    <row r="38" spans="1:51" ht="29.25" customHeight="1">
      <c r="A38" s="4" t="s">
        <v>27</v>
      </c>
      <c r="B38" s="30">
        <f t="shared" si="3"/>
        <v>219.67</v>
      </c>
      <c r="C38" s="31">
        <v>219.67</v>
      </c>
      <c r="D38" s="31">
        <v>0</v>
      </c>
      <c r="E38" s="30">
        <f t="shared" si="4"/>
        <v>0</v>
      </c>
      <c r="F38" s="31">
        <v>0</v>
      </c>
      <c r="G38" s="31">
        <v>0</v>
      </c>
      <c r="H38" s="24">
        <f t="shared" si="5"/>
        <v>0</v>
      </c>
      <c r="I38" s="26">
        <f t="shared" si="6"/>
        <v>0</v>
      </c>
      <c r="J38" s="26">
        <f t="shared" si="7"/>
        <v>0</v>
      </c>
      <c r="K38" s="30">
        <f t="shared" si="20"/>
        <v>165.1</v>
      </c>
      <c r="L38" s="32">
        <v>165.1</v>
      </c>
      <c r="M38" s="32">
        <v>0</v>
      </c>
      <c r="N38" s="30">
        <f t="shared" si="8"/>
        <v>165</v>
      </c>
      <c r="O38" s="31">
        <v>165</v>
      </c>
      <c r="P38" s="31"/>
      <c r="Q38" s="28">
        <f t="shared" si="9"/>
        <v>99.93943064809207</v>
      </c>
      <c r="R38" s="33">
        <f t="shared" si="10"/>
        <v>-9.9999999999994316E-2</v>
      </c>
      <c r="S38" s="33">
        <f t="shared" si="21"/>
        <v>0.75112669003505261</v>
      </c>
      <c r="T38" s="33">
        <f t="shared" si="22"/>
        <v>-54.669999999999987</v>
      </c>
      <c r="U38" s="30">
        <f t="shared" si="11"/>
        <v>200</v>
      </c>
      <c r="V38" s="31">
        <v>200</v>
      </c>
      <c r="W38" s="31">
        <v>0</v>
      </c>
      <c r="X38" s="30">
        <f t="shared" si="12"/>
        <v>210</v>
      </c>
      <c r="Y38" s="31">
        <v>210</v>
      </c>
      <c r="Z38" s="31">
        <v>0</v>
      </c>
      <c r="AA38" s="30">
        <f t="shared" si="13"/>
        <v>220</v>
      </c>
      <c r="AB38" s="31">
        <v>220</v>
      </c>
      <c r="AC38" s="31">
        <v>0</v>
      </c>
      <c r="AD38" s="33">
        <f t="shared" si="14"/>
        <v>1.2121212121212122</v>
      </c>
      <c r="AE38" s="33">
        <f t="shared" si="15"/>
        <v>35</v>
      </c>
      <c r="AF38" s="31">
        <f t="shared" si="2"/>
        <v>1.0476190476190477</v>
      </c>
      <c r="AG38" s="33">
        <f t="shared" si="16"/>
        <v>1.05</v>
      </c>
      <c r="AH38" s="33">
        <f t="shared" si="17"/>
        <v>10</v>
      </c>
      <c r="AI38" s="33">
        <f t="shared" si="18"/>
        <v>1.0476190476190477</v>
      </c>
      <c r="AJ38" s="33">
        <f t="shared" si="19"/>
        <v>10</v>
      </c>
    </row>
    <row r="39" spans="1:51" s="18" customFormat="1" ht="42.75" customHeight="1">
      <c r="A39" s="3" t="s">
        <v>28</v>
      </c>
      <c r="B39" s="24">
        <f t="shared" si="3"/>
        <v>766.17</v>
      </c>
      <c r="C39" s="35">
        <v>759.5</v>
      </c>
      <c r="D39" s="35">
        <v>6.67</v>
      </c>
      <c r="E39" s="24">
        <f t="shared" si="4"/>
        <v>894</v>
      </c>
      <c r="F39" s="35">
        <v>894</v>
      </c>
      <c r="G39" s="35">
        <v>0</v>
      </c>
      <c r="H39" s="24">
        <f t="shared" si="5"/>
        <v>894</v>
      </c>
      <c r="I39" s="26">
        <f t="shared" si="6"/>
        <v>894</v>
      </c>
      <c r="J39" s="26">
        <f t="shared" si="7"/>
        <v>0</v>
      </c>
      <c r="K39" s="24">
        <f t="shared" si="20"/>
        <v>615.02</v>
      </c>
      <c r="L39" s="27">
        <v>615.02</v>
      </c>
      <c r="M39" s="27">
        <v>0</v>
      </c>
      <c r="N39" s="24">
        <f t="shared" si="8"/>
        <v>894</v>
      </c>
      <c r="O39" s="35">
        <v>894</v>
      </c>
      <c r="P39" s="35"/>
      <c r="Q39" s="28">
        <f t="shared" si="9"/>
        <v>145.36112646743194</v>
      </c>
      <c r="R39" s="34">
        <f t="shared" si="10"/>
        <v>278.98</v>
      </c>
      <c r="S39" s="34">
        <f t="shared" si="21"/>
        <v>1.1668428677708602</v>
      </c>
      <c r="T39" s="34">
        <f t="shared" si="22"/>
        <v>127.83000000000004</v>
      </c>
      <c r="U39" s="24">
        <f t="shared" si="11"/>
        <v>743</v>
      </c>
      <c r="V39" s="35">
        <f>700+43</f>
        <v>743</v>
      </c>
      <c r="W39" s="35">
        <v>0</v>
      </c>
      <c r="X39" s="24">
        <f t="shared" si="12"/>
        <v>800</v>
      </c>
      <c r="Y39" s="35">
        <v>800</v>
      </c>
      <c r="Z39" s="35">
        <v>0</v>
      </c>
      <c r="AA39" s="24">
        <f t="shared" si="13"/>
        <v>986</v>
      </c>
      <c r="AB39" s="35">
        <v>986</v>
      </c>
      <c r="AC39" s="35">
        <v>0</v>
      </c>
      <c r="AD39" s="33">
        <f t="shared" si="14"/>
        <v>0.83109619686800895</v>
      </c>
      <c r="AE39" s="33">
        <f t="shared" si="15"/>
        <v>-151</v>
      </c>
      <c r="AF39" s="31">
        <f t="shared" si="2"/>
        <v>1.2324999999999999</v>
      </c>
      <c r="AG39" s="33">
        <f t="shared" si="16"/>
        <v>1.0767160161507403</v>
      </c>
      <c r="AH39" s="33">
        <f t="shared" si="17"/>
        <v>57</v>
      </c>
      <c r="AI39" s="33">
        <f t="shared" si="18"/>
        <v>1.2324999999999999</v>
      </c>
      <c r="AJ39" s="33">
        <f t="shared" si="19"/>
        <v>186</v>
      </c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1:51" s="18" customFormat="1" ht="42.75" customHeight="1">
      <c r="A40" s="3" t="s">
        <v>29</v>
      </c>
      <c r="B40" s="24">
        <f>+C40+D40</f>
        <v>1230.24</v>
      </c>
      <c r="C40" s="35">
        <v>975.09</v>
      </c>
      <c r="D40" s="35">
        <v>255.15</v>
      </c>
      <c r="E40" s="24">
        <f t="shared" si="4"/>
        <v>329</v>
      </c>
      <c r="F40" s="35">
        <v>0</v>
      </c>
      <c r="G40" s="35">
        <v>329</v>
      </c>
      <c r="H40" s="24">
        <f t="shared" si="5"/>
        <v>329</v>
      </c>
      <c r="I40" s="26">
        <f t="shared" si="6"/>
        <v>0</v>
      </c>
      <c r="J40" s="26">
        <f t="shared" si="7"/>
        <v>329</v>
      </c>
      <c r="K40" s="24">
        <f t="shared" si="20"/>
        <v>366</v>
      </c>
      <c r="L40" s="27">
        <v>244</v>
      </c>
      <c r="M40" s="27">
        <v>122</v>
      </c>
      <c r="N40" s="24">
        <f t="shared" si="8"/>
        <v>248</v>
      </c>
      <c r="O40" s="35">
        <v>244</v>
      </c>
      <c r="P40" s="35">
        <v>4</v>
      </c>
      <c r="Q40" s="28">
        <f t="shared" si="9"/>
        <v>67.759562841530055</v>
      </c>
      <c r="R40" s="34">
        <f t="shared" si="10"/>
        <v>-118</v>
      </c>
      <c r="S40" s="34">
        <f t="shared" si="21"/>
        <v>0.20158668227337756</v>
      </c>
      <c r="T40" s="34">
        <f t="shared" si="22"/>
        <v>-982.24</v>
      </c>
      <c r="U40" s="24">
        <f t="shared" si="11"/>
        <v>532</v>
      </c>
      <c r="V40" s="35">
        <f>V41</f>
        <v>0</v>
      </c>
      <c r="W40" s="35">
        <f>W41</f>
        <v>532</v>
      </c>
      <c r="X40" s="24">
        <f t="shared" si="12"/>
        <v>434</v>
      </c>
      <c r="Y40" s="35">
        <f>Y41</f>
        <v>0</v>
      </c>
      <c r="Z40" s="35">
        <f>Z41</f>
        <v>434</v>
      </c>
      <c r="AA40" s="24">
        <f t="shared" si="13"/>
        <v>454</v>
      </c>
      <c r="AB40" s="35">
        <f>AB41</f>
        <v>0</v>
      </c>
      <c r="AC40" s="35">
        <f>AC41</f>
        <v>454</v>
      </c>
      <c r="AD40" s="33">
        <f t="shared" si="14"/>
        <v>2.1451612903225805</v>
      </c>
      <c r="AE40" s="33">
        <f t="shared" si="15"/>
        <v>284</v>
      </c>
      <c r="AF40" s="31">
        <f t="shared" si="2"/>
        <v>1.0460829493087558</v>
      </c>
      <c r="AG40" s="33">
        <f t="shared" si="16"/>
        <v>0.81578947368421051</v>
      </c>
      <c r="AH40" s="33">
        <f t="shared" si="17"/>
        <v>-98</v>
      </c>
      <c r="AI40" s="33">
        <f t="shared" si="18"/>
        <v>1.0460829493087558</v>
      </c>
      <c r="AJ40" s="33">
        <f t="shared" si="19"/>
        <v>20</v>
      </c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1:51" ht="28.5" customHeight="1">
      <c r="A41" s="4" t="s">
        <v>30</v>
      </c>
      <c r="B41" s="30">
        <v>0</v>
      </c>
      <c r="C41" s="31">
        <v>0</v>
      </c>
      <c r="D41" s="31">
        <v>240.34</v>
      </c>
      <c r="E41" s="30">
        <f t="shared" si="4"/>
        <v>0</v>
      </c>
      <c r="F41" s="31"/>
      <c r="G41" s="31"/>
      <c r="H41" s="24">
        <f t="shared" si="5"/>
        <v>0</v>
      </c>
      <c r="I41" s="26">
        <f t="shared" si="6"/>
        <v>0</v>
      </c>
      <c r="J41" s="26">
        <f t="shared" si="7"/>
        <v>0</v>
      </c>
      <c r="K41" s="30">
        <v>0</v>
      </c>
      <c r="L41" s="32">
        <v>0</v>
      </c>
      <c r="M41" s="32">
        <v>117.37</v>
      </c>
      <c r="N41" s="30">
        <f t="shared" si="8"/>
        <v>325</v>
      </c>
      <c r="O41" s="31"/>
      <c r="P41" s="31">
        <v>325</v>
      </c>
      <c r="Q41" s="28" t="e">
        <f t="shared" si="9"/>
        <v>#DIV/0!</v>
      </c>
      <c r="R41" s="33">
        <f t="shared" si="10"/>
        <v>325</v>
      </c>
      <c r="S41" s="33" t="e">
        <f t="shared" si="21"/>
        <v>#DIV/0!</v>
      </c>
      <c r="T41" s="33">
        <f t="shared" si="22"/>
        <v>325</v>
      </c>
      <c r="U41" s="30">
        <f t="shared" si="11"/>
        <v>532</v>
      </c>
      <c r="V41" s="31">
        <v>0</v>
      </c>
      <c r="W41" s="31">
        <v>532</v>
      </c>
      <c r="X41" s="30">
        <f t="shared" si="12"/>
        <v>434</v>
      </c>
      <c r="Y41" s="31">
        <v>0</v>
      </c>
      <c r="Z41" s="31">
        <v>434</v>
      </c>
      <c r="AA41" s="30">
        <f t="shared" si="13"/>
        <v>454</v>
      </c>
      <c r="AB41" s="31">
        <v>0</v>
      </c>
      <c r="AC41" s="31">
        <v>454</v>
      </c>
      <c r="AD41" s="33">
        <f t="shared" si="14"/>
        <v>1.6369230769230769</v>
      </c>
      <c r="AE41" s="33">
        <f t="shared" si="15"/>
        <v>207</v>
      </c>
      <c r="AF41" s="31">
        <f t="shared" si="2"/>
        <v>1.0460829493087558</v>
      </c>
      <c r="AG41" s="33">
        <f t="shared" si="16"/>
        <v>0.81578947368421051</v>
      </c>
      <c r="AH41" s="33">
        <f t="shared" si="17"/>
        <v>-98</v>
      </c>
      <c r="AI41" s="33">
        <f t="shared" si="18"/>
        <v>1.0460829493087558</v>
      </c>
      <c r="AJ41" s="33">
        <f t="shared" si="19"/>
        <v>20</v>
      </c>
    </row>
    <row r="42" spans="1:51" s="47" customFormat="1" ht="42.75" customHeight="1">
      <c r="A42" s="8" t="s">
        <v>32</v>
      </c>
      <c r="B42" s="26">
        <f>+C42+D42</f>
        <v>42047.409999999996</v>
      </c>
      <c r="C42" s="41">
        <f>C8+C26</f>
        <v>38048.399999999994</v>
      </c>
      <c r="D42" s="41">
        <f>D8+D26</f>
        <v>3999.0100000000007</v>
      </c>
      <c r="E42" s="26">
        <f t="shared" si="4"/>
        <v>41900</v>
      </c>
      <c r="F42" s="41">
        <f>F8+F26</f>
        <v>38026</v>
      </c>
      <c r="G42" s="41">
        <f>G8+G26</f>
        <v>3874</v>
      </c>
      <c r="H42" s="26">
        <f t="shared" si="5"/>
        <v>41900</v>
      </c>
      <c r="I42" s="41">
        <f t="shared" si="6"/>
        <v>38026</v>
      </c>
      <c r="J42" s="41">
        <f t="shared" si="7"/>
        <v>3874</v>
      </c>
      <c r="K42" s="26">
        <f t="shared" si="20"/>
        <v>29131.699999999997</v>
      </c>
      <c r="L42" s="41">
        <f>L8+L26</f>
        <v>27261.78</v>
      </c>
      <c r="M42" s="41">
        <f>M8+M26</f>
        <v>1869.92</v>
      </c>
      <c r="N42" s="42">
        <f t="shared" si="8"/>
        <v>42309</v>
      </c>
      <c r="O42" s="26">
        <f>O8+O26</f>
        <v>38435</v>
      </c>
      <c r="P42" s="26">
        <f>P8+P26</f>
        <v>3874</v>
      </c>
      <c r="Q42" s="28">
        <f t="shared" si="9"/>
        <v>145.23354284164674</v>
      </c>
      <c r="R42" s="43">
        <f t="shared" si="10"/>
        <v>13177.300000000003</v>
      </c>
      <c r="S42" s="43">
        <f t="shared" si="21"/>
        <v>1.0062213106586113</v>
      </c>
      <c r="T42" s="43">
        <f t="shared" si="22"/>
        <v>261.59000000000378</v>
      </c>
      <c r="U42" s="44">
        <f t="shared" si="11"/>
        <v>46231</v>
      </c>
      <c r="V42" s="41">
        <f>V8+V26</f>
        <v>42604</v>
      </c>
      <c r="W42" s="41">
        <f>W8+W26</f>
        <v>3627</v>
      </c>
      <c r="X42" s="44">
        <f t="shared" si="12"/>
        <v>48386</v>
      </c>
      <c r="Y42" s="41">
        <f>Y8+Y26</f>
        <v>44788</v>
      </c>
      <c r="Z42" s="41">
        <f>Z8+Z26</f>
        <v>3598</v>
      </c>
      <c r="AA42" s="44">
        <f t="shared" si="13"/>
        <v>51726</v>
      </c>
      <c r="AB42" s="26">
        <f>AB8+AB26</f>
        <v>47937</v>
      </c>
      <c r="AC42" s="26">
        <f>AC8+AC26</f>
        <v>3789</v>
      </c>
      <c r="AD42" s="45">
        <f t="shared" si="14"/>
        <v>1.0926989529414546</v>
      </c>
      <c r="AE42" s="45">
        <f t="shared" si="15"/>
        <v>3922</v>
      </c>
      <c r="AF42" s="46">
        <f t="shared" si="2"/>
        <v>1.0690282313065762</v>
      </c>
      <c r="AG42" s="45">
        <f t="shared" si="16"/>
        <v>1.0466137440245722</v>
      </c>
      <c r="AH42" s="45">
        <f t="shared" si="17"/>
        <v>2155</v>
      </c>
      <c r="AI42" s="45">
        <f t="shared" si="18"/>
        <v>1.0690282313065762</v>
      </c>
      <c r="AJ42" s="45">
        <f t="shared" si="19"/>
        <v>3340</v>
      </c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1:51" s="63" customFormat="1" ht="42.75" customHeight="1">
      <c r="A43" s="62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9"/>
      <c r="S43" s="59"/>
      <c r="T43" s="59"/>
      <c r="U43" s="58"/>
      <c r="V43" s="58"/>
      <c r="W43" s="58"/>
      <c r="X43" s="58"/>
      <c r="Y43" s="58"/>
      <c r="Z43" s="58"/>
      <c r="AA43" s="58"/>
      <c r="AB43" s="58"/>
      <c r="AC43" s="58"/>
      <c r="AD43" s="60"/>
      <c r="AE43" s="60"/>
      <c r="AF43" s="61"/>
      <c r="AG43" s="60"/>
      <c r="AH43" s="60"/>
      <c r="AI43" s="60"/>
      <c r="AJ43" s="60"/>
    </row>
    <row r="44" spans="1:51" s="57" customFormat="1" ht="22.5" customHeight="1">
      <c r="A44" s="9" t="s">
        <v>65</v>
      </c>
      <c r="B44" s="48" t="s">
        <v>33</v>
      </c>
      <c r="C44" s="48"/>
      <c r="D44" s="48" t="s">
        <v>64</v>
      </c>
      <c r="E44" s="48"/>
      <c r="F44" s="49"/>
      <c r="G44" s="49"/>
      <c r="H44" s="49"/>
      <c r="I44" s="50"/>
      <c r="J44" s="50"/>
      <c r="K44" s="49"/>
      <c r="L44" s="51"/>
      <c r="M44" s="52"/>
      <c r="N44" s="49"/>
      <c r="O44" s="53"/>
      <c r="P44" s="49"/>
      <c r="Q44" s="49"/>
      <c r="R44" s="49"/>
      <c r="S44" s="49"/>
      <c r="T44" s="53"/>
      <c r="U44" s="53"/>
      <c r="V44" s="2"/>
      <c r="W44" s="2"/>
      <c r="X44" s="54"/>
      <c r="Y44" s="2"/>
      <c r="Z44" s="2"/>
      <c r="AA44" s="54"/>
      <c r="AB44" s="49"/>
      <c r="AC44" s="49"/>
      <c r="AD44" s="50"/>
      <c r="AE44" s="50"/>
      <c r="AF44" s="50"/>
      <c r="AG44" s="55"/>
      <c r="AH44" s="55"/>
      <c r="AI44" s="55"/>
      <c r="AJ44" s="55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</row>
    <row r="45" spans="1:51" s="57" customFormat="1" ht="15" customHeight="1">
      <c r="A45" s="65" t="s">
        <v>47</v>
      </c>
      <c r="B45" s="65"/>
      <c r="C45" s="65"/>
      <c r="D45" s="65"/>
      <c r="E45" s="65"/>
      <c r="F45" s="49"/>
      <c r="G45" s="49"/>
      <c r="H45" s="49"/>
      <c r="I45" s="50"/>
      <c r="J45" s="50"/>
      <c r="K45" s="49"/>
      <c r="L45" s="51"/>
      <c r="M45" s="51"/>
      <c r="N45" s="49"/>
      <c r="O45" s="49"/>
      <c r="P45" s="49"/>
      <c r="Q45" s="49"/>
      <c r="R45" s="49"/>
      <c r="S45" s="49"/>
      <c r="T45" s="49"/>
      <c r="U45" s="49"/>
      <c r="V45" s="2"/>
      <c r="W45" s="2"/>
      <c r="X45" s="2"/>
      <c r="Y45" s="54"/>
      <c r="Z45" s="2"/>
      <c r="AA45" s="2"/>
      <c r="AB45" s="49"/>
      <c r="AC45" s="49"/>
      <c r="AD45" s="49"/>
      <c r="AE45" s="49"/>
      <c r="AF45" s="49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</row>
    <row r="46" spans="1:51" s="57" customFormat="1">
      <c r="A46" s="9" t="s">
        <v>71</v>
      </c>
      <c r="B46" s="48"/>
      <c r="C46" s="48"/>
      <c r="D46" s="48" t="s">
        <v>44</v>
      </c>
      <c r="E46" s="48"/>
      <c r="F46" s="49"/>
      <c r="G46" s="49"/>
      <c r="H46" s="49"/>
      <c r="I46" s="50"/>
      <c r="J46" s="50"/>
      <c r="K46" s="49"/>
      <c r="L46" s="51"/>
      <c r="M46" s="51"/>
      <c r="N46" s="49"/>
      <c r="O46" s="49"/>
      <c r="P46" s="49"/>
      <c r="Q46" s="49"/>
      <c r="R46" s="49"/>
      <c r="S46" s="49"/>
      <c r="T46" s="49"/>
      <c r="U46" s="49"/>
      <c r="V46" s="2"/>
      <c r="W46" s="2"/>
      <c r="X46" s="2"/>
      <c r="Y46" s="2"/>
      <c r="Z46" s="2"/>
      <c r="AA46" s="2"/>
      <c r="AB46" s="49"/>
      <c r="AC46" s="49"/>
      <c r="AD46" s="49"/>
      <c r="AE46" s="49"/>
      <c r="AF46" s="49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</row>
    <row r="47" spans="1:51" s="57" customFormat="1">
      <c r="A47" s="10" t="s">
        <v>69</v>
      </c>
      <c r="B47" s="48"/>
      <c r="C47" s="48"/>
      <c r="D47" s="48"/>
      <c r="E47" s="48"/>
      <c r="F47" s="49"/>
      <c r="G47" s="49"/>
      <c r="H47" s="49"/>
      <c r="I47" s="50"/>
      <c r="J47" s="50"/>
      <c r="K47" s="49"/>
      <c r="L47" s="51"/>
      <c r="M47" s="51"/>
      <c r="N47" s="49"/>
      <c r="O47" s="49"/>
      <c r="P47" s="49"/>
      <c r="Q47" s="49"/>
      <c r="R47" s="49"/>
      <c r="S47" s="49"/>
      <c r="T47" s="49"/>
      <c r="U47" s="49"/>
      <c r="V47" s="2"/>
      <c r="W47" s="2"/>
      <c r="X47" s="2"/>
      <c r="Y47" s="2"/>
      <c r="Z47" s="2"/>
      <c r="AA47" s="2"/>
      <c r="AB47" s="49"/>
      <c r="AC47" s="49"/>
      <c r="AD47" s="49"/>
      <c r="AE47" s="49"/>
      <c r="AF47" s="49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2"/>
    </row>
  </sheetData>
  <mergeCells count="34">
    <mergeCell ref="AI5:AJ6"/>
    <mergeCell ref="AA6:AA7"/>
    <mergeCell ref="AB6:AC6"/>
    <mergeCell ref="A3:AJ3"/>
    <mergeCell ref="A5:A7"/>
    <mergeCell ref="B5:D5"/>
    <mergeCell ref="E5:G5"/>
    <mergeCell ref="K5:M5"/>
    <mergeCell ref="N5:P5"/>
    <mergeCell ref="Q5:Q7"/>
    <mergeCell ref="R5:R7"/>
    <mergeCell ref="S5:S7"/>
    <mergeCell ref="T5:T7"/>
    <mergeCell ref="U5:W5"/>
    <mergeCell ref="X5:Z5"/>
    <mergeCell ref="AA5:AC5"/>
    <mergeCell ref="AD5:AF6"/>
    <mergeCell ref="AG5:AH6"/>
    <mergeCell ref="X6:X7"/>
    <mergeCell ref="Y6:Z6"/>
    <mergeCell ref="B6:B7"/>
    <mergeCell ref="C6:D6"/>
    <mergeCell ref="E6:E7"/>
    <mergeCell ref="F6:G6"/>
    <mergeCell ref="K6:K7"/>
    <mergeCell ref="L6:M6"/>
    <mergeCell ref="H5:J5"/>
    <mergeCell ref="A45:E45"/>
    <mergeCell ref="N6:N7"/>
    <mergeCell ref="O6:P6"/>
    <mergeCell ref="U6:U7"/>
    <mergeCell ref="V6:W6"/>
    <mergeCell ref="I6:J6"/>
    <mergeCell ref="H6:H7"/>
  </mergeCells>
  <printOptions horizontalCentered="1"/>
  <pageMargins left="0" right="0" top="0" bottom="0" header="0" footer="0"/>
  <pageSetup paperSize="9" scale="32" fitToHeight="0" orientation="landscape" r:id="rId1"/>
  <rowBreaks count="1" manualBreakCount="1">
    <brk id="47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2019-2021 гг</vt:lpstr>
      <vt:lpstr>'проект 2019-2021 гг'!Область_печати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Айлана Анатольевна</dc:creator>
  <cp:lastModifiedBy>Анела Аракчаа</cp:lastModifiedBy>
  <cp:lastPrinted>2019-01-11T11:52:40Z</cp:lastPrinted>
  <dcterms:created xsi:type="dcterms:W3CDTF">2016-11-10T02:50:54Z</dcterms:created>
  <dcterms:modified xsi:type="dcterms:W3CDTF">2019-03-05T08:14:59Z</dcterms:modified>
</cp:coreProperties>
</file>