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показатели 2023-2025гг" sheetId="1" r:id="rId1"/>
  </sheets>
  <definedNames>
    <definedName name="_xlnm.Print_Area" localSheetId="0">'показатели 2023-2025гг'!$A$1:$H$71</definedName>
  </definedNames>
  <calcPr calcId="124519"/>
</workbook>
</file>

<file path=xl/calcChain.xml><?xml version="1.0" encoding="utf-8"?>
<calcChain xmlns="http://schemas.openxmlformats.org/spreadsheetml/2006/main">
  <c r="G70" i="1"/>
  <c r="H70" s="1"/>
  <c r="F70"/>
  <c r="F69"/>
  <c r="F68"/>
  <c r="G68" s="1"/>
  <c r="H68" s="1"/>
  <c r="D68"/>
  <c r="F67"/>
  <c r="G67" s="1"/>
  <c r="H67" s="1"/>
  <c r="F64"/>
  <c r="G64" s="1"/>
  <c r="H64" s="1"/>
  <c r="E64"/>
  <c r="G63"/>
  <c r="H62"/>
  <c r="G62"/>
  <c r="E61"/>
  <c r="E62" s="1"/>
  <c r="D60"/>
  <c r="C60"/>
  <c r="F59"/>
  <c r="G59" s="1"/>
  <c r="E59"/>
  <c r="F60" s="1"/>
  <c r="E58"/>
  <c r="F57"/>
  <c r="F58" s="1"/>
  <c r="E55"/>
  <c r="E56" s="1"/>
  <c r="E53"/>
  <c r="D53"/>
  <c r="F52"/>
  <c r="G52" s="1"/>
  <c r="H52" s="1"/>
  <c r="E51"/>
  <c r="D50"/>
  <c r="C50"/>
  <c r="G48"/>
  <c r="H48" s="1"/>
  <c r="F48"/>
  <c r="E48"/>
  <c r="E47"/>
  <c r="F47" s="1"/>
  <c r="G47" s="1"/>
  <c r="H47" s="1"/>
  <c r="D44"/>
  <c r="C44"/>
  <c r="G43"/>
  <c r="H43" s="1"/>
  <c r="F43"/>
  <c r="E43"/>
  <c r="D42"/>
  <c r="E41"/>
  <c r="E42" s="1"/>
  <c r="F37"/>
  <c r="G37" s="1"/>
  <c r="H37" s="1"/>
  <c r="H36"/>
  <c r="G36"/>
  <c r="F36"/>
  <c r="G35"/>
  <c r="H35" s="1"/>
  <c r="F35"/>
  <c r="F34"/>
  <c r="G34" s="1"/>
  <c r="H34" s="1"/>
  <c r="E33"/>
  <c r="F33" s="1"/>
  <c r="G33" s="1"/>
  <c r="H33" s="1"/>
  <c r="F32"/>
  <c r="G32" s="1"/>
  <c r="H32" s="1"/>
  <c r="H31"/>
  <c r="G31"/>
  <c r="F31"/>
  <c r="H30"/>
  <c r="G30"/>
  <c r="D30"/>
  <c r="E29"/>
  <c r="E30" s="1"/>
  <c r="E27"/>
  <c r="F27" s="1"/>
  <c r="G27" s="1"/>
  <c r="H27" s="1"/>
  <c r="F26"/>
  <c r="G26" s="1"/>
  <c r="H26" s="1"/>
  <c r="E25"/>
  <c r="F25" s="1"/>
  <c r="G25" s="1"/>
  <c r="H25" s="1"/>
  <c r="E24"/>
  <c r="F24" s="1"/>
  <c r="G24" s="1"/>
  <c r="H24" s="1"/>
  <c r="H23"/>
  <c r="G23"/>
  <c r="F22"/>
  <c r="G22" s="1"/>
  <c r="H22" s="1"/>
  <c r="F21"/>
  <c r="G21" s="1"/>
  <c r="H21" s="1"/>
  <c r="E21"/>
  <c r="D19"/>
  <c r="C19"/>
  <c r="D18"/>
  <c r="E18" s="1"/>
  <c r="F16"/>
  <c r="G16" s="1"/>
  <c r="E16"/>
  <c r="G14"/>
  <c r="H14" s="1"/>
  <c r="F14"/>
  <c r="E14"/>
  <c r="G12"/>
  <c r="H12" s="1"/>
  <c r="F12"/>
  <c r="E12"/>
  <c r="G11"/>
  <c r="H11" s="1"/>
  <c r="F11"/>
  <c r="H16" l="1"/>
  <c r="H17" s="1"/>
  <c r="G17"/>
  <c r="F18"/>
  <c r="E19"/>
  <c r="G60"/>
  <c r="H59"/>
  <c r="H60" s="1"/>
  <c r="F17"/>
  <c r="F30"/>
  <c r="E60"/>
  <c r="E17"/>
  <c r="F41"/>
  <c r="F55"/>
  <c r="G57"/>
  <c r="F62"/>
  <c r="F51"/>
  <c r="F50" l="1"/>
  <c r="F53" s="1"/>
  <c r="G51"/>
  <c r="F42"/>
  <c r="G41"/>
  <c r="F56"/>
  <c r="G55"/>
  <c r="G58"/>
  <c r="H57"/>
  <c r="H58" s="1"/>
  <c r="F19"/>
  <c r="G18"/>
  <c r="H18" l="1"/>
  <c r="H19" s="1"/>
  <c r="G19"/>
  <c r="H55"/>
  <c r="H56" s="1"/>
  <c r="G56"/>
  <c r="G50"/>
  <c r="G53" s="1"/>
  <c r="H51"/>
  <c r="H50" s="1"/>
  <c r="H53" s="1"/>
  <c r="G42"/>
  <c r="H41"/>
  <c r="H42" s="1"/>
</calcChain>
</file>

<file path=xl/sharedStrings.xml><?xml version="1.0" encoding="utf-8"?>
<sst xmlns="http://schemas.openxmlformats.org/spreadsheetml/2006/main" count="129" uniqueCount="101">
  <si>
    <t>Приложение №1 к Прогнозу социально-эконо-</t>
  </si>
  <si>
    <t>мического развития Барун-Хемчикского ко-</t>
  </si>
  <si>
    <t>жууна на 2023 год и на плановый период 2024 и 2025 годов</t>
  </si>
  <si>
    <t>ОСНОВНЫЕ ПОКАЗАТЕЛИ</t>
  </si>
  <si>
    <t>Показатели прогноза социально-экономического развития Барун-Хемчикского кожууна</t>
  </si>
  <si>
    <t>на 2023 год и на плановый период 2024 и 2025 годов</t>
  </si>
  <si>
    <t>Показатели</t>
  </si>
  <si>
    <t>Единица измерения</t>
  </si>
  <si>
    <t>2020 (отчет)</t>
  </si>
  <si>
    <t>2021 (отчет)</t>
  </si>
  <si>
    <t>Прогноз</t>
  </si>
  <si>
    <t>(оценка)</t>
  </si>
  <si>
    <t>2023г.</t>
  </si>
  <si>
    <t>2024г.</t>
  </si>
  <si>
    <t>2025г.</t>
  </si>
  <si>
    <t>1. Население</t>
  </si>
  <si>
    <t>1.1. Численность  населения (в среднегодовом исчислении)</t>
  </si>
  <si>
    <t>человек</t>
  </si>
  <si>
    <t>1.2. Ожидаемая продолжительность жизни при рождении</t>
  </si>
  <si>
    <t>число лет</t>
  </si>
  <si>
    <t xml:space="preserve">1.3. Суммарный коэффициент рождаемости </t>
  </si>
  <si>
    <t>число детей на 1 женщину</t>
  </si>
  <si>
    <t>1.4. Коэффициент естественного прироста населения</t>
  </si>
  <si>
    <t>на 1000 чел населения</t>
  </si>
  <si>
    <t>2. Промышленное производство</t>
  </si>
  <si>
    <t>2.1. Объем отгруженной продукции (работ, услуг)</t>
  </si>
  <si>
    <t>тыс.руб.</t>
  </si>
  <si>
    <t>2.2. Индекс промышленного производства</t>
  </si>
  <si>
    <t>% к предыдщему году в сопоставимых ценах</t>
  </si>
  <si>
    <t>2.3. Производство пищевых продуктов</t>
  </si>
  <si>
    <t>2.4. Индекс производства пищевых продуктов</t>
  </si>
  <si>
    <t>% к предыдущему году</t>
  </si>
  <si>
    <t>2.5. Производство важнейших видов продукции в натуральном выражении</t>
  </si>
  <si>
    <t xml:space="preserve">2.6. Кормовые культуры </t>
  </si>
  <si>
    <t>тонн</t>
  </si>
  <si>
    <t>2.7. Валовый сбор картофеля</t>
  </si>
  <si>
    <t>2.8. Валовый сбор овощей открытого и защищенного грунта</t>
  </si>
  <si>
    <t>2.9. Скот и птица на убой (в живом весе)</t>
  </si>
  <si>
    <t>2.10. Молоко</t>
  </si>
  <si>
    <t>2.11. Шерсть</t>
  </si>
  <si>
    <t>2.12. Хлеб и хлебобулочные изделия</t>
  </si>
  <si>
    <t>тыс.тонн</t>
  </si>
  <si>
    <t>3. Сельское хозяйство</t>
  </si>
  <si>
    <t>3.1. Объем продукции сельского хозяйства в хозяйствах всех категорий</t>
  </si>
  <si>
    <t>3.2. Индекс производства продукции сельского хозяйства</t>
  </si>
  <si>
    <t>3.3. Овцы и козы</t>
  </si>
  <si>
    <t>гол</t>
  </si>
  <si>
    <t>3.4. Крупный рогатый скот</t>
  </si>
  <si>
    <t xml:space="preserve"> в том числе коровы</t>
  </si>
  <si>
    <t>3.5. Лошади</t>
  </si>
  <si>
    <t>3.6. Свиньи</t>
  </si>
  <si>
    <t>3.7. Яки</t>
  </si>
  <si>
    <t>3.8. Птицы</t>
  </si>
  <si>
    <t>4. Ввод в действие жилых домов за счет всех источников финансирования</t>
  </si>
  <si>
    <t>кв. м общей площади</t>
  </si>
  <si>
    <t>5. Торговля и услуги населению.</t>
  </si>
  <si>
    <t>5.1. Индекс потребительских цен на конец года</t>
  </si>
  <si>
    <t>% к декабрю прошлого года</t>
  </si>
  <si>
    <t>5.2. Оборот розничной торговли</t>
  </si>
  <si>
    <t>тыс. руб.</t>
  </si>
  <si>
    <t xml:space="preserve">5.3. Темп роста оборота розничной торговли </t>
  </si>
  <si>
    <t>% г/г</t>
  </si>
  <si>
    <t>5.4. Объем платных услуг населению</t>
  </si>
  <si>
    <t>млн. руб.</t>
  </si>
  <si>
    <t>5.5. Индекс объема платных услуг населению</t>
  </si>
  <si>
    <t>6. Малое и среднее предпринимательство, включая микропредприятия</t>
  </si>
  <si>
    <t>6.1. Количество малых и средних предприятий, включая микропредприятия (на конец года)</t>
  </si>
  <si>
    <t>единиц</t>
  </si>
  <si>
    <t>6.2. Среднесписочная численность работников малых и средних предприятий, включая микропредприятия (без внешних совместителей)</t>
  </si>
  <si>
    <t>чел.</t>
  </si>
  <si>
    <t>6.3. Оборот малых и средних предприятий, включая микропредприятия</t>
  </si>
  <si>
    <t>7. Инвестиции</t>
  </si>
  <si>
    <t>7.1. Инвестиции в основной капитал за счет всех источников финансирования</t>
  </si>
  <si>
    <t>7.2. Бюджетные средства</t>
  </si>
  <si>
    <t>7.3. Внебюджетные средства</t>
  </si>
  <si>
    <t>7.4. Темп роста объема инвестиций в основной капитал</t>
  </si>
  <si>
    <t>8. Уровень жизни населения</t>
  </si>
  <si>
    <t>8.1. Денежные доходы в расчете на душу населения в месяц</t>
  </si>
  <si>
    <t>рублей/мес</t>
  </si>
  <si>
    <t>8.2. Реальные распологаемые денежные доходы населения</t>
  </si>
  <si>
    <t>8.3. Номинальная начисленная заработная плата работников организаций</t>
  </si>
  <si>
    <t>руб./мес</t>
  </si>
  <si>
    <t>8.4. Темп номинальной начисленной среднемесячной заработной платы работников организаций</t>
  </si>
  <si>
    <t>8.5. 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</si>
  <si>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рублей</t>
  </si>
  <si>
    <t>8.6. 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</si>
  <si>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8.7. Фонд заработной платы работников организаций</t>
  </si>
  <si>
    <t>8.8. Темп роста фонда заработной платы работников организаций</t>
  </si>
  <si>
    <t>8.9. Прожиточный минимум в среднем на душу населения  (в среднем за год), в том числе по основным социально-демографическим группам населения:</t>
  </si>
  <si>
    <t>руб.мес</t>
  </si>
  <si>
    <t>8.10. Численность населения с денежными доходами ниже прожиточного минимума к общей численности населения</t>
  </si>
  <si>
    <t>%</t>
  </si>
  <si>
    <t>9. Труд и занятость</t>
  </si>
  <si>
    <t>9.1. Численность занятых в экономике (среднегодовая)</t>
  </si>
  <si>
    <t>9.2. Уровень общей безработицы</t>
  </si>
  <si>
    <t>% к раб.силе</t>
  </si>
  <si>
    <t>9.3. Уровень зарегистрированной безработицы (на конец года)</t>
  </si>
  <si>
    <t>9.4. Общая численность безработных граждан</t>
  </si>
  <si>
    <t xml:space="preserve"> человек</t>
  </si>
  <si>
    <t>9.5. Численность безработных, зарегистрированных в органах государственной службы занятости (на конец года)</t>
  </si>
  <si>
    <t>9.6. Численность иностранных работников, осуществляющих трудовую деятельность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</si>
</sst>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9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164" fontId="2" fillId="0" borderId="0" xfId="0" applyNumberFormat="1" applyFont="1" applyBorder="1"/>
    <xf numFmtId="164" fontId="2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64" fontId="2" fillId="2" borderId="0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justify" vertical="top"/>
    </xf>
    <xf numFmtId="49" fontId="4" fillId="0" borderId="1" xfId="0" applyNumberFormat="1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2" fillId="0" borderId="0" xfId="0" applyNumberFormat="1" applyFont="1" applyBorder="1"/>
    <xf numFmtId="1" fontId="5" fillId="3" borderId="1" xfId="0" applyNumberFormat="1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wrapText="1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165" fontId="2" fillId="0" borderId="0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/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/>
    <xf numFmtId="164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4" fillId="0" borderId="1" xfId="0" applyNumberFormat="1" applyFont="1" applyBorder="1" applyAlignment="1">
      <alignment wrapText="1"/>
    </xf>
    <xf numFmtId="164" fontId="5" fillId="3" borderId="10" xfId="0" applyNumberFormat="1" applyFont="1" applyFill="1" applyBorder="1" applyAlignment="1">
      <alignment vertical="top" wrapText="1"/>
    </xf>
    <xf numFmtId="164" fontId="4" fillId="3" borderId="10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/>
    <xf numFmtId="164" fontId="4" fillId="4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top" wrapText="1"/>
    </xf>
    <xf numFmtId="43" fontId="4" fillId="0" borderId="1" xfId="1" applyFont="1" applyFill="1" applyBorder="1" applyAlignment="1">
      <alignment horizontal="center" vertical="center" wrapText="1"/>
    </xf>
    <xf numFmtId="2" fontId="2" fillId="0" borderId="6" xfId="0" applyNumberFormat="1" applyFont="1" applyBorder="1"/>
    <xf numFmtId="164" fontId="4" fillId="0" borderId="1" xfId="0" applyNumberFormat="1" applyFont="1" applyFill="1" applyBorder="1" applyAlignment="1">
      <alignment horizontal="center"/>
    </xf>
    <xf numFmtId="164" fontId="2" fillId="0" borderId="6" xfId="0" applyNumberFormat="1" applyFont="1" applyBorder="1"/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/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view="pageBreakPreview" topLeftCell="A4" zoomScaleSheetLayoutView="100" workbookViewId="0">
      <pane xSplit="5" ySplit="10" topLeftCell="F14" activePane="bottomRight" state="frozen"/>
      <selection activeCell="A4" sqref="A4"/>
      <selection pane="topRight" activeCell="F4" sqref="F4"/>
      <selection pane="bottomLeft" activeCell="A14" sqref="A14"/>
      <selection pane="bottomRight" activeCell="K69" sqref="K69"/>
    </sheetView>
  </sheetViews>
  <sheetFormatPr defaultColWidth="8" defaultRowHeight="15"/>
  <cols>
    <col min="1" max="1" width="35.125" style="1" customWidth="1"/>
    <col min="2" max="2" width="12.5" style="1" customWidth="1"/>
    <col min="3" max="3" width="10.875" style="1" customWidth="1"/>
    <col min="4" max="4" width="10.375" style="1" customWidth="1"/>
    <col min="5" max="5" width="10.125" style="2" customWidth="1"/>
    <col min="6" max="6" width="9.875" style="2" customWidth="1"/>
    <col min="7" max="7" width="10" style="1" customWidth="1"/>
    <col min="8" max="8" width="10.375" style="1" customWidth="1"/>
    <col min="9" max="16384" width="8" style="1"/>
  </cols>
  <sheetData>
    <row r="1" spans="1:10">
      <c r="D1" s="1" t="s">
        <v>0</v>
      </c>
    </row>
    <row r="2" spans="1:10">
      <c r="D2" s="1" t="s">
        <v>1</v>
      </c>
    </row>
    <row r="3" spans="1:10">
      <c r="D3" s="1" t="s">
        <v>2</v>
      </c>
      <c r="E3" s="3"/>
    </row>
    <row r="4" spans="1:10">
      <c r="B4" s="3" t="s">
        <v>3</v>
      </c>
      <c r="C4" s="3"/>
    </row>
    <row r="5" spans="1:10">
      <c r="A5" s="4"/>
      <c r="B5" s="3" t="s">
        <v>4</v>
      </c>
      <c r="C5" s="5"/>
    </row>
    <row r="6" spans="1:10">
      <c r="B6" s="3" t="s">
        <v>5</v>
      </c>
      <c r="C6" s="5"/>
    </row>
    <row r="7" spans="1:10">
      <c r="A7" s="6" t="s">
        <v>6</v>
      </c>
      <c r="B7" s="7" t="s">
        <v>7</v>
      </c>
      <c r="C7" s="8" t="s">
        <v>8</v>
      </c>
      <c r="D7" s="8" t="s">
        <v>9</v>
      </c>
      <c r="E7" s="9">
        <v>2022</v>
      </c>
      <c r="F7" s="10" t="s">
        <v>10</v>
      </c>
      <c r="G7" s="11"/>
      <c r="H7" s="11"/>
    </row>
    <row r="8" spans="1:10">
      <c r="A8" s="6"/>
      <c r="B8" s="7"/>
      <c r="C8" s="8"/>
      <c r="D8" s="8"/>
      <c r="E8" s="12" t="s">
        <v>11</v>
      </c>
      <c r="F8" s="13" t="s">
        <v>12</v>
      </c>
      <c r="G8" s="13" t="s">
        <v>13</v>
      </c>
      <c r="H8" s="13" t="s">
        <v>14</v>
      </c>
    </row>
    <row r="9" spans="1:10" s="15" customFormat="1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</row>
    <row r="10" spans="1:10" s="15" customFormat="1">
      <c r="A10" s="16" t="s">
        <v>15</v>
      </c>
      <c r="B10" s="17"/>
      <c r="C10" s="17"/>
      <c r="D10" s="17"/>
      <c r="E10" s="17"/>
      <c r="F10" s="17"/>
      <c r="G10" s="17"/>
      <c r="H10" s="17"/>
    </row>
    <row r="11" spans="1:10" ht="30">
      <c r="A11" s="18" t="s">
        <v>16</v>
      </c>
      <c r="B11" s="19" t="s">
        <v>17</v>
      </c>
      <c r="C11" s="20">
        <v>12546</v>
      </c>
      <c r="D11" s="20">
        <v>12493</v>
      </c>
      <c r="E11" s="20">
        <v>12495</v>
      </c>
      <c r="F11" s="20">
        <f>E11*100.1%</f>
        <v>12507.494999999999</v>
      </c>
      <c r="G11" s="20">
        <f>F11*100.1%</f>
        <v>12520.002494999997</v>
      </c>
      <c r="H11" s="20">
        <f>G11*100.1%</f>
        <v>12532.522497494996</v>
      </c>
      <c r="I11" s="21"/>
      <c r="J11" s="22"/>
    </row>
    <row r="12" spans="1:10" ht="30">
      <c r="A12" s="18" t="s">
        <v>18</v>
      </c>
      <c r="B12" s="19" t="s">
        <v>19</v>
      </c>
      <c r="C12" s="23">
        <v>66.3</v>
      </c>
      <c r="D12" s="23">
        <v>66.3</v>
      </c>
      <c r="E12" s="23">
        <f>D12*1.01</f>
        <v>66.962999999999994</v>
      </c>
      <c r="F12" s="23">
        <f>E12*1.01</f>
        <v>67.632629999999992</v>
      </c>
      <c r="G12" s="23">
        <f>F12*1.01</f>
        <v>68.308956299999991</v>
      </c>
      <c r="H12" s="23">
        <f>G12*1.01</f>
        <v>68.992045862999987</v>
      </c>
      <c r="I12" s="24"/>
      <c r="J12" s="25"/>
    </row>
    <row r="13" spans="1:10" ht="25.5" customHeight="1">
      <c r="A13" s="18" t="s">
        <v>20</v>
      </c>
      <c r="B13" s="19" t="s">
        <v>21</v>
      </c>
      <c r="C13" s="26">
        <v>3.3</v>
      </c>
      <c r="D13" s="26">
        <v>3.4</v>
      </c>
      <c r="E13" s="26">
        <v>3.4</v>
      </c>
      <c r="F13" s="26">
        <v>3.4</v>
      </c>
      <c r="G13" s="26">
        <v>3.4</v>
      </c>
      <c r="H13" s="26">
        <v>3.4</v>
      </c>
      <c r="I13" s="24"/>
      <c r="J13" s="25"/>
    </row>
    <row r="14" spans="1:10" s="15" customFormat="1" ht="30">
      <c r="A14" s="27" t="s">
        <v>22</v>
      </c>
      <c r="B14" s="14" t="s">
        <v>23</v>
      </c>
      <c r="C14" s="28">
        <v>10.4</v>
      </c>
      <c r="D14" s="28">
        <v>6.6</v>
      </c>
      <c r="E14" s="28">
        <f t="shared" ref="E14:H14" si="0">D14*1.03</f>
        <v>6.798</v>
      </c>
      <c r="F14" s="28">
        <f t="shared" si="0"/>
        <v>7.0019400000000003</v>
      </c>
      <c r="G14" s="28">
        <f t="shared" si="0"/>
        <v>7.2119982</v>
      </c>
      <c r="H14" s="28">
        <f t="shared" si="0"/>
        <v>7.4283581459999999</v>
      </c>
      <c r="I14" s="29"/>
      <c r="J14" s="30"/>
    </row>
    <row r="15" spans="1:10" s="15" customFormat="1">
      <c r="A15" s="16" t="s">
        <v>24</v>
      </c>
      <c r="B15" s="17"/>
      <c r="C15" s="17"/>
      <c r="D15" s="31"/>
      <c r="E15" s="31"/>
      <c r="F15" s="31"/>
      <c r="G15" s="31"/>
      <c r="H15" s="31"/>
      <c r="I15" s="32"/>
    </row>
    <row r="16" spans="1:10" ht="30">
      <c r="A16" s="18" t="s">
        <v>25</v>
      </c>
      <c r="B16" s="33" t="s">
        <v>26</v>
      </c>
      <c r="C16" s="26">
        <v>7700</v>
      </c>
      <c r="D16" s="26">
        <v>5897.8</v>
      </c>
      <c r="E16" s="26">
        <f>4346.5/6*9</f>
        <v>6519.75</v>
      </c>
      <c r="F16" s="20">
        <f>E16*101.3%</f>
        <v>6604.5067499999996</v>
      </c>
      <c r="G16" s="20">
        <f t="shared" ref="G16:H16" si="1">F16*101.3%</f>
        <v>6690.3653377499986</v>
      </c>
      <c r="H16" s="20">
        <f t="shared" si="1"/>
        <v>6777.3400871407475</v>
      </c>
      <c r="I16" s="34"/>
    </row>
    <row r="17" spans="1:9" ht="59.25" customHeight="1">
      <c r="A17" s="18" t="s">
        <v>27</v>
      </c>
      <c r="B17" s="35" t="s">
        <v>28</v>
      </c>
      <c r="C17" s="26">
        <v>101.3</v>
      </c>
      <c r="D17" s="26">
        <v>76.599999999999994</v>
      </c>
      <c r="E17" s="26">
        <f>E16/D16*100</f>
        <v>110.54545762826817</v>
      </c>
      <c r="F17" s="26">
        <f t="shared" ref="F17" si="2">F16/E16*100</f>
        <v>101.29999999999998</v>
      </c>
      <c r="G17" s="26">
        <f>G16/F16*100</f>
        <v>101.29999999999998</v>
      </c>
      <c r="H17" s="26">
        <f>H16/G16*100</f>
        <v>101.29999999999998</v>
      </c>
    </row>
    <row r="18" spans="1:9">
      <c r="A18" s="18" t="s">
        <v>29</v>
      </c>
      <c r="B18" s="33" t="s">
        <v>26</v>
      </c>
      <c r="C18" s="26">
        <v>8282.4</v>
      </c>
      <c r="D18" s="26">
        <f>C18*102%</f>
        <v>8448.0480000000007</v>
      </c>
      <c r="E18" s="26">
        <f t="shared" ref="E18:H18" si="3">D18*102%</f>
        <v>8617.008960000001</v>
      </c>
      <c r="F18" s="26">
        <f t="shared" si="3"/>
        <v>8789.3491392000014</v>
      </c>
      <c r="G18" s="26">
        <f t="shared" si="3"/>
        <v>8965.1361219840019</v>
      </c>
      <c r="H18" s="26">
        <f t="shared" si="3"/>
        <v>9144.4388444236829</v>
      </c>
    </row>
    <row r="19" spans="1:9" ht="45">
      <c r="A19" s="18" t="s">
        <v>30</v>
      </c>
      <c r="B19" s="33" t="s">
        <v>31</v>
      </c>
      <c r="C19" s="26">
        <f>102</f>
        <v>102</v>
      </c>
      <c r="D19" s="26">
        <f>102</f>
        <v>102</v>
      </c>
      <c r="E19" s="26">
        <f>E18/D18*100</f>
        <v>102</v>
      </c>
      <c r="F19" s="26">
        <f t="shared" ref="F19:H19" si="4">F18/E18*100</f>
        <v>102</v>
      </c>
      <c r="G19" s="26">
        <f t="shared" si="4"/>
        <v>102</v>
      </c>
      <c r="H19" s="26">
        <f t="shared" si="4"/>
        <v>102</v>
      </c>
    </row>
    <row r="20" spans="1:9" ht="30">
      <c r="A20" s="18" t="s">
        <v>32</v>
      </c>
      <c r="B20" s="33"/>
      <c r="C20" s="26"/>
      <c r="D20" s="26"/>
      <c r="E20" s="26"/>
      <c r="F20" s="26"/>
      <c r="G20" s="26"/>
      <c r="H20" s="26"/>
    </row>
    <row r="21" spans="1:9">
      <c r="A21" s="18" t="s">
        <v>33</v>
      </c>
      <c r="B21" s="19" t="s">
        <v>34</v>
      </c>
      <c r="C21" s="36">
        <v>23529</v>
      </c>
      <c r="D21" s="36">
        <v>23688</v>
      </c>
      <c r="E21" s="37">
        <f>833.2+16915</f>
        <v>17748.2</v>
      </c>
      <c r="F21" s="38">
        <f>D21*1.02</f>
        <v>24161.760000000002</v>
      </c>
      <c r="G21" s="38">
        <f>F21*100.2%</f>
        <v>24210.083520000004</v>
      </c>
      <c r="H21" s="38">
        <f>G21*100.2%</f>
        <v>24258.503687040004</v>
      </c>
      <c r="I21" s="34"/>
    </row>
    <row r="22" spans="1:9">
      <c r="A22" s="18" t="s">
        <v>35</v>
      </c>
      <c r="B22" s="19" t="s">
        <v>34</v>
      </c>
      <c r="C22" s="36">
        <v>2671</v>
      </c>
      <c r="D22" s="36">
        <v>2280</v>
      </c>
      <c r="E22" s="36">
        <v>2156</v>
      </c>
      <c r="F22" s="39">
        <f>E22*1.02</f>
        <v>2199.12</v>
      </c>
      <c r="G22" s="39">
        <f t="shared" ref="G22:H22" si="5">F22*1.02</f>
        <v>2243.1023999999998</v>
      </c>
      <c r="H22" s="39">
        <f t="shared" si="5"/>
        <v>2287.9644479999997</v>
      </c>
    </row>
    <row r="23" spans="1:9" ht="30">
      <c r="A23" s="18" t="s">
        <v>36</v>
      </c>
      <c r="B23" s="19" t="s">
        <v>34</v>
      </c>
      <c r="C23" s="26">
        <v>88.8</v>
      </c>
      <c r="D23" s="26">
        <v>99.2</v>
      </c>
      <c r="E23" s="26">
        <v>98.7</v>
      </c>
      <c r="F23" s="20">
        <v>120</v>
      </c>
      <c r="G23" s="20">
        <f>F23*1.02</f>
        <v>122.4</v>
      </c>
      <c r="H23" s="20">
        <f>G23*1.02</f>
        <v>124.84800000000001</v>
      </c>
    </row>
    <row r="24" spans="1:9">
      <c r="A24" s="18" t="s">
        <v>37</v>
      </c>
      <c r="B24" s="19" t="s">
        <v>34</v>
      </c>
      <c r="C24" s="36">
        <v>1903</v>
      </c>
      <c r="D24" s="36">
        <v>1724</v>
      </c>
      <c r="E24" s="20">
        <f t="shared" ref="E24:H26" si="6">D24*100.2%</f>
        <v>1727.4480000000001</v>
      </c>
      <c r="F24" s="20">
        <f t="shared" si="6"/>
        <v>1730.9028960000001</v>
      </c>
      <c r="G24" s="20">
        <f t="shared" si="6"/>
        <v>1734.364701792</v>
      </c>
      <c r="H24" s="20">
        <f t="shared" si="6"/>
        <v>1737.8334311955839</v>
      </c>
      <c r="I24" s="34"/>
    </row>
    <row r="25" spans="1:9">
      <c r="A25" s="18" t="s">
        <v>38</v>
      </c>
      <c r="B25" s="19" t="s">
        <v>34</v>
      </c>
      <c r="C25" s="36">
        <v>5255</v>
      </c>
      <c r="D25" s="36">
        <v>4933</v>
      </c>
      <c r="E25" s="20">
        <f t="shared" si="6"/>
        <v>4942.866</v>
      </c>
      <c r="F25" s="20">
        <f t="shared" si="6"/>
        <v>4952.7517319999997</v>
      </c>
      <c r="G25" s="20">
        <f t="shared" si="6"/>
        <v>4962.6572354639993</v>
      </c>
      <c r="H25" s="20">
        <f t="shared" si="6"/>
        <v>4972.5825499349276</v>
      </c>
      <c r="I25" s="34"/>
    </row>
    <row r="26" spans="1:9">
      <c r="A26" s="40" t="s">
        <v>39</v>
      </c>
      <c r="B26" s="19" t="s">
        <v>34</v>
      </c>
      <c r="C26" s="36">
        <v>106</v>
      </c>
      <c r="D26" s="36">
        <v>106</v>
      </c>
      <c r="E26" s="36">
        <v>113</v>
      </c>
      <c r="F26" s="20">
        <f t="shared" si="6"/>
        <v>113.226</v>
      </c>
      <c r="G26" s="20">
        <f t="shared" si="6"/>
        <v>113.45245199999999</v>
      </c>
      <c r="H26" s="20">
        <f t="shared" si="6"/>
        <v>113.67935690399999</v>
      </c>
    </row>
    <row r="27" spans="1:9">
      <c r="A27" s="18" t="s">
        <v>40</v>
      </c>
      <c r="B27" s="19" t="s">
        <v>41</v>
      </c>
      <c r="C27" s="36">
        <v>279.8</v>
      </c>
      <c r="D27" s="36">
        <v>352.8</v>
      </c>
      <c r="E27" s="36">
        <f>D27*101.1%</f>
        <v>356.68079999999998</v>
      </c>
      <c r="F27" s="36">
        <f>E27*100.2%</f>
        <v>357.39416159999996</v>
      </c>
      <c r="G27" s="36">
        <f>F27*100.3%</f>
        <v>358.46634408479991</v>
      </c>
      <c r="H27" s="36">
        <f>G27*100.3%</f>
        <v>359.5417431170543</v>
      </c>
    </row>
    <row r="28" spans="1:9" s="2" customFormat="1">
      <c r="A28" s="41" t="s">
        <v>42</v>
      </c>
      <c r="B28" s="42"/>
      <c r="C28" s="42"/>
      <c r="D28" s="43"/>
      <c r="E28" s="44"/>
      <c r="F28" s="43"/>
      <c r="G28" s="43"/>
      <c r="H28" s="43"/>
    </row>
    <row r="29" spans="1:9" ht="33" customHeight="1">
      <c r="A29" s="18" t="s">
        <v>43</v>
      </c>
      <c r="B29" s="19" t="s">
        <v>26</v>
      </c>
      <c r="C29" s="26">
        <v>620647</v>
      </c>
      <c r="D29" s="26">
        <v>614696</v>
      </c>
      <c r="E29" s="26">
        <f>D29*1.01</f>
        <v>620842.96</v>
      </c>
      <c r="F29" s="26">
        <v>712988</v>
      </c>
      <c r="G29" s="26">
        <v>729244</v>
      </c>
      <c r="H29" s="26">
        <v>746965</v>
      </c>
      <c r="I29" s="34"/>
    </row>
    <row r="30" spans="1:9" ht="30">
      <c r="A30" s="18" t="s">
        <v>44</v>
      </c>
      <c r="B30" s="19"/>
      <c r="C30" s="23">
        <v>1.01</v>
      </c>
      <c r="D30" s="23">
        <f>D29/C29</f>
        <v>0.99041161884291717</v>
      </c>
      <c r="E30" s="23">
        <f>E29/D29</f>
        <v>1.01</v>
      </c>
      <c r="F30" s="23">
        <f>F29/E29</f>
        <v>1.1484192395448924</v>
      </c>
      <c r="G30" s="23">
        <f>G29/F29</f>
        <v>1.0227998227179138</v>
      </c>
      <c r="H30" s="23">
        <f>H29/G29</f>
        <v>1.0243005084717873</v>
      </c>
    </row>
    <row r="31" spans="1:9" ht="15" customHeight="1">
      <c r="A31" s="18" t="s">
        <v>45</v>
      </c>
      <c r="B31" s="19" t="s">
        <v>46</v>
      </c>
      <c r="C31" s="39">
        <v>94579</v>
      </c>
      <c r="D31" s="39">
        <v>113189</v>
      </c>
      <c r="E31" s="39">
        <v>133147</v>
      </c>
      <c r="F31" s="39">
        <f t="shared" ref="E31:H37" si="7">E31*1.02%+E31</f>
        <v>134505.09940000001</v>
      </c>
      <c r="G31" s="39">
        <f t="shared" si="7"/>
        <v>135877.05141388002</v>
      </c>
      <c r="H31" s="39">
        <f t="shared" si="7"/>
        <v>137262.99733830159</v>
      </c>
    </row>
    <row r="32" spans="1:9" ht="15" customHeight="1">
      <c r="A32" s="18" t="s">
        <v>47</v>
      </c>
      <c r="B32" s="19" t="s">
        <v>46</v>
      </c>
      <c r="C32" s="39">
        <v>14462</v>
      </c>
      <c r="D32" s="39">
        <v>15895</v>
      </c>
      <c r="E32" s="39">
        <v>18440</v>
      </c>
      <c r="F32" s="39">
        <f t="shared" si="7"/>
        <v>18628.088</v>
      </c>
      <c r="G32" s="39">
        <f t="shared" si="7"/>
        <v>18818.094497599999</v>
      </c>
      <c r="H32" s="39">
        <f t="shared" si="7"/>
        <v>19010.03906147552</v>
      </c>
    </row>
    <row r="33" spans="1:11" ht="15" customHeight="1">
      <c r="A33" s="18" t="s">
        <v>48</v>
      </c>
      <c r="B33" s="19" t="s">
        <v>46</v>
      </c>
      <c r="C33" s="39">
        <v>5005</v>
      </c>
      <c r="D33" s="39">
        <v>7083</v>
      </c>
      <c r="E33" s="39">
        <f t="shared" si="7"/>
        <v>7155.2466000000004</v>
      </c>
      <c r="F33" s="39">
        <f t="shared" si="7"/>
        <v>7228.2301153200006</v>
      </c>
      <c r="G33" s="39">
        <f t="shared" si="7"/>
        <v>7301.9580624962646</v>
      </c>
      <c r="H33" s="39">
        <f t="shared" si="7"/>
        <v>7376.4380347337265</v>
      </c>
    </row>
    <row r="34" spans="1:11" ht="15" customHeight="1">
      <c r="A34" s="18" t="s">
        <v>49</v>
      </c>
      <c r="B34" s="19" t="s">
        <v>46</v>
      </c>
      <c r="C34" s="39">
        <v>8832</v>
      </c>
      <c r="D34" s="39">
        <v>8873</v>
      </c>
      <c r="E34" s="39">
        <v>9137</v>
      </c>
      <c r="F34" s="39">
        <f t="shared" si="7"/>
        <v>9230.1973999999991</v>
      </c>
      <c r="G34" s="39">
        <f t="shared" si="7"/>
        <v>9324.3454134799995</v>
      </c>
      <c r="H34" s="39">
        <f t="shared" si="7"/>
        <v>9419.4537366974946</v>
      </c>
    </row>
    <row r="35" spans="1:11" ht="15" customHeight="1">
      <c r="A35" s="18" t="s">
        <v>50</v>
      </c>
      <c r="B35" s="19" t="s">
        <v>46</v>
      </c>
      <c r="C35" s="39">
        <v>201</v>
      </c>
      <c r="D35" s="39">
        <v>100</v>
      </c>
      <c r="E35" s="39">
        <v>174</v>
      </c>
      <c r="F35" s="39">
        <f t="shared" si="7"/>
        <v>175.7748</v>
      </c>
      <c r="G35" s="39">
        <f t="shared" si="7"/>
        <v>177.56770295999999</v>
      </c>
      <c r="H35" s="39">
        <f t="shared" si="7"/>
        <v>179.37889353019199</v>
      </c>
    </row>
    <row r="36" spans="1:11" ht="15" customHeight="1">
      <c r="A36" s="18" t="s">
        <v>51</v>
      </c>
      <c r="B36" s="19" t="s">
        <v>46</v>
      </c>
      <c r="C36" s="39">
        <v>1317</v>
      </c>
      <c r="D36" s="39">
        <v>1265</v>
      </c>
      <c r="E36" s="39">
        <v>1335</v>
      </c>
      <c r="F36" s="39">
        <f t="shared" si="7"/>
        <v>1348.617</v>
      </c>
      <c r="G36" s="39">
        <f t="shared" si="7"/>
        <v>1362.3728934000001</v>
      </c>
      <c r="H36" s="39">
        <f t="shared" si="7"/>
        <v>1376.26909691268</v>
      </c>
    </row>
    <row r="37" spans="1:11" ht="15" customHeight="1">
      <c r="A37" s="18" t="s">
        <v>52</v>
      </c>
      <c r="B37" s="19" t="s">
        <v>46</v>
      </c>
      <c r="C37" s="39">
        <v>0</v>
      </c>
      <c r="D37" s="39">
        <v>0</v>
      </c>
      <c r="E37" s="39">
        <v>60</v>
      </c>
      <c r="F37" s="39">
        <f t="shared" si="7"/>
        <v>60.612000000000002</v>
      </c>
      <c r="G37" s="39">
        <f t="shared" si="7"/>
        <v>61.230242400000002</v>
      </c>
      <c r="H37" s="39">
        <f t="shared" si="7"/>
        <v>61.854790872480002</v>
      </c>
    </row>
    <row r="38" spans="1:11" ht="30">
      <c r="A38" s="18" t="s">
        <v>53</v>
      </c>
      <c r="B38" s="19" t="s">
        <v>54</v>
      </c>
      <c r="C38" s="26">
        <v>1701</v>
      </c>
      <c r="D38" s="26">
        <v>989</v>
      </c>
      <c r="E38" s="26">
        <v>1700</v>
      </c>
      <c r="F38" s="26">
        <v>2140</v>
      </c>
      <c r="G38" s="26">
        <v>2290</v>
      </c>
      <c r="H38" s="20">
        <v>2450</v>
      </c>
      <c r="I38" s="34"/>
      <c r="K38" s="34"/>
    </row>
    <row r="39" spans="1:11" s="2" customFormat="1">
      <c r="A39" s="41" t="s">
        <v>55</v>
      </c>
      <c r="B39" s="42"/>
      <c r="C39" s="42"/>
      <c r="D39" s="42"/>
      <c r="E39" s="44"/>
      <c r="F39" s="42"/>
      <c r="G39" s="42"/>
      <c r="H39" s="42"/>
    </row>
    <row r="40" spans="1:11" s="46" customFormat="1" ht="36.75" customHeight="1">
      <c r="A40" s="40" t="s">
        <v>56</v>
      </c>
      <c r="B40" s="36" t="s">
        <v>57</v>
      </c>
      <c r="C40" s="36">
        <v>103.8</v>
      </c>
      <c r="D40" s="45">
        <v>103.8</v>
      </c>
      <c r="E40" s="36">
        <v>103.8</v>
      </c>
      <c r="F40" s="36">
        <v>103.8</v>
      </c>
      <c r="G40" s="36">
        <v>103.8</v>
      </c>
      <c r="H40" s="36">
        <v>103.8</v>
      </c>
    </row>
    <row r="41" spans="1:11">
      <c r="A41" s="18" t="s">
        <v>58</v>
      </c>
      <c r="B41" s="19" t="s">
        <v>59</v>
      </c>
      <c r="C41" s="36">
        <v>230936.6</v>
      </c>
      <c r="D41" s="42">
        <v>239712.2</v>
      </c>
      <c r="E41" s="36">
        <f>D41*103.8%</f>
        <v>248821.26360000001</v>
      </c>
      <c r="F41" s="36">
        <f>E41*103.8%</f>
        <v>258276.4716168</v>
      </c>
      <c r="G41" s="36">
        <f>F41*103.8%</f>
        <v>268090.9775382384</v>
      </c>
      <c r="H41" s="36">
        <f>G41*103.8%</f>
        <v>278278.43468469149</v>
      </c>
      <c r="I41" s="34"/>
      <c r="J41" s="34"/>
    </row>
    <row r="42" spans="1:11" ht="30">
      <c r="A42" s="18" t="s">
        <v>60</v>
      </c>
      <c r="B42" s="19" t="s">
        <v>61</v>
      </c>
      <c r="C42" s="36">
        <v>102</v>
      </c>
      <c r="D42" s="36">
        <f>D41/C41*100</f>
        <v>103.80000398377737</v>
      </c>
      <c r="E42" s="36">
        <f t="shared" ref="E42:H42" si="8">E41/D41*100</f>
        <v>103.8</v>
      </c>
      <c r="F42" s="36">
        <f t="shared" si="8"/>
        <v>103.8</v>
      </c>
      <c r="G42" s="36">
        <f t="shared" si="8"/>
        <v>103.8</v>
      </c>
      <c r="H42" s="36">
        <f t="shared" si="8"/>
        <v>103.8</v>
      </c>
    </row>
    <row r="43" spans="1:11">
      <c r="A43" s="18" t="s">
        <v>62</v>
      </c>
      <c r="B43" s="19" t="s">
        <v>63</v>
      </c>
      <c r="C43" s="47">
        <v>17199.099999999999</v>
      </c>
      <c r="D43" s="47">
        <v>21131.8</v>
      </c>
      <c r="E43" s="47">
        <f>D43*1.01</f>
        <v>21343.117999999999</v>
      </c>
      <c r="F43" s="47">
        <f t="shared" ref="F43:H43" si="9">E43*1.01</f>
        <v>21556.549179999998</v>
      </c>
      <c r="G43" s="47">
        <f t="shared" si="9"/>
        <v>21772.114671799998</v>
      </c>
      <c r="H43" s="47">
        <f t="shared" si="9"/>
        <v>21989.835818517997</v>
      </c>
      <c r="I43" s="34"/>
    </row>
    <row r="44" spans="1:11" ht="30">
      <c r="A44" s="18" t="s">
        <v>64</v>
      </c>
      <c r="B44" s="19" t="s">
        <v>61</v>
      </c>
      <c r="C44" s="47">
        <f>C43/17028.8*100</f>
        <v>101.00007046885275</v>
      </c>
      <c r="D44" s="47">
        <f>D43/C43*100</f>
        <v>122.86573134640766</v>
      </c>
      <c r="E44" s="47">
        <v>101</v>
      </c>
      <c r="F44" s="47">
        <v>101</v>
      </c>
      <c r="G44" s="47">
        <v>101</v>
      </c>
      <c r="H44" s="47">
        <v>101</v>
      </c>
    </row>
    <row r="45" spans="1:11" ht="30">
      <c r="A45" s="18" t="s">
        <v>65</v>
      </c>
      <c r="B45" s="19"/>
      <c r="C45" s="48"/>
      <c r="D45" s="48"/>
      <c r="E45" s="48"/>
      <c r="F45" s="48"/>
      <c r="G45" s="48"/>
      <c r="H45" s="48"/>
    </row>
    <row r="46" spans="1:11" ht="45">
      <c r="A46" s="18" t="s">
        <v>66</v>
      </c>
      <c r="B46" s="19" t="s">
        <v>67</v>
      </c>
      <c r="C46" s="36">
        <v>173</v>
      </c>
      <c r="D46" s="36">
        <v>190</v>
      </c>
      <c r="E46" s="36">
        <v>200</v>
      </c>
      <c r="F46" s="36">
        <v>199</v>
      </c>
      <c r="G46" s="36">
        <v>204</v>
      </c>
      <c r="H46" s="36">
        <v>206</v>
      </c>
      <c r="I46" s="34"/>
    </row>
    <row r="47" spans="1:11" ht="60">
      <c r="A47" s="18" t="s">
        <v>68</v>
      </c>
      <c r="B47" s="19" t="s">
        <v>69</v>
      </c>
      <c r="C47" s="36">
        <v>344</v>
      </c>
      <c r="D47" s="36">
        <v>116</v>
      </c>
      <c r="E47" s="49">
        <f>83+17</f>
        <v>100</v>
      </c>
      <c r="F47" s="49">
        <f>E47*1.11</f>
        <v>111.00000000000001</v>
      </c>
      <c r="G47" s="49">
        <f t="shared" ref="G47:H47" si="10">F47*1.11</f>
        <v>123.21000000000002</v>
      </c>
      <c r="H47" s="49">
        <f t="shared" si="10"/>
        <v>136.76310000000004</v>
      </c>
      <c r="I47" s="34"/>
      <c r="J47" s="34"/>
    </row>
    <row r="48" spans="1:11" ht="30">
      <c r="A48" s="18" t="s">
        <v>70</v>
      </c>
      <c r="B48" s="19" t="s">
        <v>63</v>
      </c>
      <c r="C48" s="36">
        <v>1.9</v>
      </c>
      <c r="D48" s="36">
        <v>1.4</v>
      </c>
      <c r="E48" s="36">
        <f>D48*1.03</f>
        <v>1.4419999999999999</v>
      </c>
      <c r="F48" s="36">
        <f t="shared" ref="F48:H48" si="11">E48*1.03</f>
        <v>1.48526</v>
      </c>
      <c r="G48" s="36">
        <f t="shared" si="11"/>
        <v>1.5298178</v>
      </c>
      <c r="H48" s="36">
        <f t="shared" si="11"/>
        <v>1.5757123340000001</v>
      </c>
      <c r="I48" s="34"/>
    </row>
    <row r="49" spans="1:9">
      <c r="A49" s="18" t="s">
        <v>71</v>
      </c>
      <c r="B49" s="19"/>
      <c r="C49" s="36"/>
      <c r="D49" s="36"/>
      <c r="E49" s="36"/>
      <c r="F49" s="36"/>
      <c r="G49" s="36"/>
      <c r="H49" s="36"/>
    </row>
    <row r="50" spans="1:9" s="2" customFormat="1" ht="33.75" customHeight="1">
      <c r="A50" s="50" t="s">
        <v>72</v>
      </c>
      <c r="B50" s="51" t="s">
        <v>59</v>
      </c>
      <c r="C50" s="26">
        <f>C51+C52</f>
        <v>58801</v>
      </c>
      <c r="D50" s="26">
        <f>D51+D52</f>
        <v>115081</v>
      </c>
      <c r="E50" s="26">
        <v>149600</v>
      </c>
      <c r="F50" s="26">
        <f t="shared" ref="F50:H50" si="12">F51+F52</f>
        <v>151096</v>
      </c>
      <c r="G50" s="26">
        <f t="shared" si="12"/>
        <v>152606.96</v>
      </c>
      <c r="H50" s="26">
        <f t="shared" si="12"/>
        <v>154133.02960000001</v>
      </c>
      <c r="I50" s="52"/>
    </row>
    <row r="51" spans="1:9">
      <c r="A51" s="53" t="s">
        <v>73</v>
      </c>
      <c r="B51" s="51" t="s">
        <v>59</v>
      </c>
      <c r="C51" s="54">
        <v>57607</v>
      </c>
      <c r="D51" s="54">
        <v>113710</v>
      </c>
      <c r="E51" s="54">
        <f>E50-E52</f>
        <v>147907</v>
      </c>
      <c r="F51" s="54">
        <f>E51*1.01</f>
        <v>149386.07</v>
      </c>
      <c r="G51" s="54">
        <f t="shared" ref="F51:H52" si="13">F51*1.01</f>
        <v>150879.9307</v>
      </c>
      <c r="H51" s="54">
        <f t="shared" si="13"/>
        <v>152388.73000700001</v>
      </c>
      <c r="I51" s="34"/>
    </row>
    <row r="52" spans="1:9">
      <c r="A52" s="53" t="s">
        <v>74</v>
      </c>
      <c r="B52" s="51" t="s">
        <v>59</v>
      </c>
      <c r="C52" s="54">
        <v>1194</v>
      </c>
      <c r="D52" s="54">
        <v>1371</v>
      </c>
      <c r="E52" s="54">
        <v>1693</v>
      </c>
      <c r="F52" s="54">
        <f t="shared" si="13"/>
        <v>1709.93</v>
      </c>
      <c r="G52" s="54">
        <f t="shared" si="13"/>
        <v>1727.0293000000001</v>
      </c>
      <c r="H52" s="54">
        <f t="shared" si="13"/>
        <v>1744.2995930000002</v>
      </c>
    </row>
    <row r="53" spans="1:9" ht="30">
      <c r="A53" s="55" t="s">
        <v>75</v>
      </c>
      <c r="B53" s="51" t="s">
        <v>61</v>
      </c>
      <c r="C53" s="54">
        <v>100</v>
      </c>
      <c r="D53" s="54">
        <f>D50/C50*100</f>
        <v>195.71265794799407</v>
      </c>
      <c r="E53" s="54">
        <f>E50/D50*100</f>
        <v>129.99539454818779</v>
      </c>
      <c r="F53" s="54">
        <f t="shared" ref="F53:H53" si="14">F50/E50*100</f>
        <v>101</v>
      </c>
      <c r="G53" s="54">
        <f t="shared" si="14"/>
        <v>101</v>
      </c>
      <c r="H53" s="54">
        <f t="shared" si="14"/>
        <v>101</v>
      </c>
    </row>
    <row r="54" spans="1:9" s="46" customFormat="1">
      <c r="A54" s="56" t="s">
        <v>76</v>
      </c>
      <c r="B54" s="57"/>
      <c r="C54" s="57"/>
      <c r="D54" s="57"/>
      <c r="E54" s="57"/>
      <c r="F54" s="57"/>
      <c r="G54" s="57"/>
      <c r="H54" s="57"/>
      <c r="I54" s="58"/>
    </row>
    <row r="55" spans="1:9" ht="30">
      <c r="A55" s="59" t="s">
        <v>77</v>
      </c>
      <c r="B55" s="60" t="s">
        <v>78</v>
      </c>
      <c r="C55" s="61">
        <v>13528.95</v>
      </c>
      <c r="D55" s="61">
        <v>14100</v>
      </c>
      <c r="E55" s="61">
        <f>D55*1.01</f>
        <v>14241</v>
      </c>
      <c r="F55" s="61">
        <f>E55*1.015</f>
        <v>14454.614999999998</v>
      </c>
      <c r="G55" s="61">
        <f t="shared" ref="G55:H55" si="15">F55*1.015</f>
        <v>14671.434224999997</v>
      </c>
      <c r="H55" s="61">
        <f t="shared" si="15"/>
        <v>14891.505738374995</v>
      </c>
      <c r="I55" s="62"/>
    </row>
    <row r="56" spans="1:9" ht="30">
      <c r="A56" s="55" t="s">
        <v>79</v>
      </c>
      <c r="B56" s="53" t="s">
        <v>61</v>
      </c>
      <c r="C56" s="63">
        <v>101</v>
      </c>
      <c r="D56" s="63">
        <v>101</v>
      </c>
      <c r="E56" s="63">
        <f>E55/D55*100</f>
        <v>101</v>
      </c>
      <c r="F56" s="63">
        <f t="shared" ref="F56:H56" si="16">F55/E55*100</f>
        <v>101.49999999999999</v>
      </c>
      <c r="G56" s="63">
        <f t="shared" si="16"/>
        <v>101.49999999999999</v>
      </c>
      <c r="H56" s="63">
        <f t="shared" si="16"/>
        <v>101.49999999999999</v>
      </c>
      <c r="I56" s="64"/>
    </row>
    <row r="57" spans="1:9" ht="30">
      <c r="A57" s="55" t="s">
        <v>80</v>
      </c>
      <c r="B57" s="53" t="s">
        <v>81</v>
      </c>
      <c r="C57" s="63">
        <v>33318</v>
      </c>
      <c r="D57" s="63">
        <v>34257.699999999997</v>
      </c>
      <c r="E57" s="63">
        <v>36313.199999999997</v>
      </c>
      <c r="F57" s="63">
        <f>E57*1.06</f>
        <v>38491.991999999998</v>
      </c>
      <c r="G57" s="63">
        <f>F57*1.06</f>
        <v>40801.51152</v>
      </c>
      <c r="H57" s="63">
        <f>G57*1.06</f>
        <v>43249.602211199999</v>
      </c>
      <c r="I57" s="62"/>
    </row>
    <row r="58" spans="1:9" ht="45">
      <c r="A58" s="18" t="s">
        <v>82</v>
      </c>
      <c r="B58" s="19" t="s">
        <v>61</v>
      </c>
      <c r="C58" s="26">
        <v>106</v>
      </c>
      <c r="D58" s="26">
        <v>106</v>
      </c>
      <c r="E58" s="26">
        <f>E57/D57*100</f>
        <v>106.00011092396745</v>
      </c>
      <c r="F58" s="26">
        <f t="shared" ref="F58:H58" si="17">F57/E57*100</f>
        <v>106</v>
      </c>
      <c r="G58" s="26">
        <f t="shared" si="17"/>
        <v>106</v>
      </c>
      <c r="H58" s="26">
        <f t="shared" si="17"/>
        <v>106</v>
      </c>
      <c r="I58" s="64"/>
    </row>
    <row r="59" spans="1:9" ht="90">
      <c r="A59" s="18" t="s">
        <v>83</v>
      </c>
      <c r="B59" s="19" t="s">
        <v>84</v>
      </c>
      <c r="C59" s="26">
        <v>23047</v>
      </c>
      <c r="D59" s="26">
        <v>24304.799999999999</v>
      </c>
      <c r="E59" s="26">
        <f>15279*1.9</f>
        <v>29030.1</v>
      </c>
      <c r="F59" s="26">
        <f>16242*1.9</f>
        <v>30859.8</v>
      </c>
      <c r="G59" s="26">
        <f>F59*1.063</f>
        <v>32803.967399999994</v>
      </c>
      <c r="H59" s="26">
        <f>G59*1.063</f>
        <v>34870.617346199993</v>
      </c>
      <c r="I59" s="62"/>
    </row>
    <row r="60" spans="1:9" ht="90">
      <c r="A60" s="18" t="s">
        <v>85</v>
      </c>
      <c r="B60" s="19" t="s">
        <v>31</v>
      </c>
      <c r="C60" s="26">
        <f>23047/21432*100</f>
        <v>107.5354609929078</v>
      </c>
      <c r="D60" s="26">
        <f>D59/C59*100</f>
        <v>105.45754328112118</v>
      </c>
      <c r="E60" s="26">
        <f>E59/D59*100</f>
        <v>119.44183864915571</v>
      </c>
      <c r="F60" s="26">
        <f>F59/E59*100</f>
        <v>106.30276850579227</v>
      </c>
      <c r="G60" s="26">
        <f t="shared" ref="G60:H60" si="18">G59/F59*100</f>
        <v>106.29999999999997</v>
      </c>
      <c r="H60" s="26">
        <f t="shared" si="18"/>
        <v>106.3</v>
      </c>
      <c r="I60" s="64"/>
    </row>
    <row r="61" spans="1:9" ht="30">
      <c r="A61" s="18" t="s">
        <v>86</v>
      </c>
      <c r="B61" s="19" t="s">
        <v>26</v>
      </c>
      <c r="C61" s="26">
        <v>850223</v>
      </c>
      <c r="D61" s="26">
        <v>966045.5</v>
      </c>
      <c r="E61" s="26">
        <f>D61*1.063</f>
        <v>1026906.3665</v>
      </c>
      <c r="F61" s="26">
        <v>1091601.5</v>
      </c>
      <c r="G61" s="26">
        <v>1160372.3999999999</v>
      </c>
      <c r="H61" s="26">
        <v>1233475.8</v>
      </c>
      <c r="I61" s="62"/>
    </row>
    <row r="62" spans="1:9" ht="30">
      <c r="A62" s="18" t="s">
        <v>87</v>
      </c>
      <c r="B62" s="19" t="s">
        <v>61</v>
      </c>
      <c r="C62" s="26">
        <v>106</v>
      </c>
      <c r="D62" s="26">
        <v>106</v>
      </c>
      <c r="E62" s="26">
        <f>E61/D61*100</f>
        <v>106.3</v>
      </c>
      <c r="F62" s="26">
        <f t="shared" ref="F62:H62" si="19">F61/E61*100</f>
        <v>106.30000315613002</v>
      </c>
      <c r="G62" s="26">
        <f t="shared" si="19"/>
        <v>106.30000050384687</v>
      </c>
      <c r="H62" s="26">
        <f t="shared" si="19"/>
        <v>106.29999472583114</v>
      </c>
      <c r="I62" s="64"/>
    </row>
    <row r="63" spans="1:9" ht="60">
      <c r="A63" s="18" t="s">
        <v>88</v>
      </c>
      <c r="B63" s="19" t="s">
        <v>89</v>
      </c>
      <c r="C63" s="26">
        <v>11041</v>
      </c>
      <c r="D63" s="26">
        <v>11494</v>
      </c>
      <c r="E63" s="65">
        <v>14059</v>
      </c>
      <c r="F63" s="65">
        <v>14519</v>
      </c>
      <c r="G63" s="65">
        <f>F63*1.05</f>
        <v>15244.95</v>
      </c>
      <c r="H63" s="65">
        <v>16058</v>
      </c>
      <c r="I63" s="62"/>
    </row>
    <row r="64" spans="1:9" ht="45">
      <c r="A64" s="18" t="s">
        <v>90</v>
      </c>
      <c r="B64" s="19" t="s">
        <v>91</v>
      </c>
      <c r="C64" s="26">
        <v>35</v>
      </c>
      <c r="D64" s="26">
        <v>22.9</v>
      </c>
      <c r="E64" s="66">
        <f>D64/1.02</f>
        <v>22.450980392156861</v>
      </c>
      <c r="F64" s="66">
        <f t="shared" ref="F64:H64" si="20">E64/1.02</f>
        <v>22.010765090349864</v>
      </c>
      <c r="G64" s="66">
        <f t="shared" si="20"/>
        <v>21.579181461127316</v>
      </c>
      <c r="H64" s="66">
        <f t="shared" si="20"/>
        <v>21.156060256007173</v>
      </c>
      <c r="I64" s="64"/>
    </row>
    <row r="65" spans="1:9">
      <c r="A65" s="41" t="s">
        <v>92</v>
      </c>
      <c r="B65" s="42"/>
      <c r="C65" s="42"/>
      <c r="D65" s="67"/>
      <c r="E65" s="67"/>
      <c r="F65" s="67"/>
      <c r="G65" s="67"/>
      <c r="H65" s="67"/>
      <c r="I65" s="64"/>
    </row>
    <row r="66" spans="1:9" ht="30">
      <c r="A66" s="18" t="s">
        <v>93</v>
      </c>
      <c r="B66" s="19" t="s">
        <v>17</v>
      </c>
      <c r="C66" s="26">
        <v>5646</v>
      </c>
      <c r="D66" s="26">
        <v>5573</v>
      </c>
      <c r="E66" s="66">
        <v>5678</v>
      </c>
      <c r="F66" s="66">
        <v>5704</v>
      </c>
      <c r="G66" s="66">
        <v>5721</v>
      </c>
      <c r="H66" s="66">
        <v>5732</v>
      </c>
      <c r="I66" s="68"/>
    </row>
    <row r="67" spans="1:9">
      <c r="A67" s="18" t="s">
        <v>94</v>
      </c>
      <c r="B67" s="19" t="s">
        <v>95</v>
      </c>
      <c r="C67" s="26">
        <v>29.9</v>
      </c>
      <c r="D67" s="26">
        <v>29.9</v>
      </c>
      <c r="E67" s="26">
        <v>26.5</v>
      </c>
      <c r="F67" s="26">
        <f>E67*0.9</f>
        <v>23.85</v>
      </c>
      <c r="G67" s="26">
        <f>F67*0.9</f>
        <v>21.465000000000003</v>
      </c>
      <c r="H67" s="26">
        <f>G67*0.9</f>
        <v>19.318500000000004</v>
      </c>
      <c r="I67" s="64"/>
    </row>
    <row r="68" spans="1:9" ht="30">
      <c r="A68" s="18" t="s">
        <v>96</v>
      </c>
      <c r="B68" s="19" t="s">
        <v>91</v>
      </c>
      <c r="C68" s="26">
        <v>10.4</v>
      </c>
      <c r="D68" s="26">
        <f t="shared" ref="D68" si="21">D70/D11*100</f>
        <v>2.6414792283678863</v>
      </c>
      <c r="E68" s="26">
        <v>4.5999999999999996</v>
      </c>
      <c r="F68" s="26">
        <f>E68/1.09</f>
        <v>4.2201834862385317</v>
      </c>
      <c r="G68" s="26">
        <f>F68/1.09</f>
        <v>3.8717279690261757</v>
      </c>
      <c r="H68" s="26">
        <f>G68/1.09</f>
        <v>3.5520440082808951</v>
      </c>
      <c r="I68" s="62"/>
    </row>
    <row r="69" spans="1:9" ht="30">
      <c r="A69" s="18" t="s">
        <v>97</v>
      </c>
      <c r="B69" s="19" t="s">
        <v>98</v>
      </c>
      <c r="C69" s="26">
        <v>1383</v>
      </c>
      <c r="D69" s="26">
        <v>1651</v>
      </c>
      <c r="E69" s="26">
        <v>1645</v>
      </c>
      <c r="F69" s="20">
        <f>1640</f>
        <v>1640</v>
      </c>
      <c r="G69" s="20">
        <v>1635</v>
      </c>
      <c r="H69" s="20">
        <v>1630</v>
      </c>
      <c r="I69" s="62"/>
    </row>
    <row r="70" spans="1:9" ht="60">
      <c r="A70" s="18" t="s">
        <v>99</v>
      </c>
      <c r="B70" s="19" t="s">
        <v>17</v>
      </c>
      <c r="C70" s="26">
        <v>1303</v>
      </c>
      <c r="D70" s="26">
        <v>330</v>
      </c>
      <c r="E70" s="26">
        <v>313</v>
      </c>
      <c r="F70" s="20">
        <f>E70*0.95</f>
        <v>297.34999999999997</v>
      </c>
      <c r="G70" s="20">
        <f>F70*0.95</f>
        <v>282.48249999999996</v>
      </c>
      <c r="H70" s="20">
        <f>G70*0.95</f>
        <v>268.35837499999997</v>
      </c>
      <c r="I70" s="62"/>
    </row>
    <row r="71" spans="1:9" ht="30">
      <c r="A71" s="55" t="s">
        <v>100</v>
      </c>
      <c r="B71" s="19" t="s">
        <v>17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64"/>
    </row>
  </sheetData>
  <mergeCells count="6">
    <mergeCell ref="A7:A8"/>
    <mergeCell ref="B7:B8"/>
    <mergeCell ref="C7:C8"/>
    <mergeCell ref="D7:D8"/>
    <mergeCell ref="F7:H7"/>
    <mergeCell ref="I11:J14"/>
  </mergeCells>
  <pageMargins left="0" right="0" top="0.35433070866141736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 2023-2025гг</vt:lpstr>
      <vt:lpstr>'показатели 2023-2025гг'!Область_печати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2022-12-01T03:02:38Z</dcterms:created>
  <dcterms:modified xsi:type="dcterms:W3CDTF">2022-12-01T03:03:21Z</dcterms:modified>
</cp:coreProperties>
</file>