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155"/>
  </bookViews>
  <sheets>
    <sheet name="Акский" sheetId="10" r:id="rId1"/>
  </sheets>
  <definedNames>
    <definedName name="_xlnm.Print_Area" localSheetId="0">Акский!$A$1:$P$158</definedName>
  </definedNames>
  <calcPr calcId="125725" refMode="R1C1"/>
</workbook>
</file>

<file path=xl/calcChain.xml><?xml version="1.0" encoding="utf-8"?>
<calcChain xmlns="http://schemas.openxmlformats.org/spreadsheetml/2006/main">
  <c r="N141" i="10"/>
  <c r="M141"/>
  <c r="O141" s="1"/>
  <c r="G141"/>
  <c r="M123"/>
  <c r="O123" s="1"/>
  <c r="N123"/>
  <c r="N118"/>
  <c r="M118"/>
  <c r="O118"/>
  <c r="N113"/>
  <c r="O113"/>
  <c r="N108"/>
  <c r="O108"/>
  <c r="N103"/>
  <c r="M103"/>
  <c r="O103"/>
  <c r="N98"/>
  <c r="M98"/>
  <c r="O98"/>
  <c r="G98"/>
  <c r="G93"/>
  <c r="N88"/>
  <c r="O88"/>
  <c r="N135"/>
  <c r="O135"/>
  <c r="G135"/>
  <c r="N129"/>
  <c r="O129"/>
  <c r="N148"/>
  <c r="N84"/>
  <c r="N76"/>
  <c r="N72"/>
  <c r="N64"/>
  <c r="N60"/>
  <c r="N56"/>
  <c r="N52"/>
  <c r="N48"/>
  <c r="N44"/>
  <c r="P44" s="1"/>
  <c r="N40"/>
  <c r="N36"/>
  <c r="P36" s="1"/>
  <c r="N32"/>
  <c r="P32" s="1"/>
  <c r="N28"/>
  <c r="P28" s="1"/>
  <c r="N24"/>
  <c r="P24" s="1"/>
  <c r="N20"/>
  <c r="P20" s="1"/>
  <c r="N12"/>
  <c r="P12" s="1"/>
  <c r="N8"/>
  <c r="P8" s="1"/>
  <c r="M148"/>
  <c r="M84"/>
  <c r="O84" s="1"/>
  <c r="M76"/>
  <c r="O76" s="1"/>
  <c r="O72"/>
  <c r="O68"/>
  <c r="M64"/>
  <c r="O64" s="1"/>
  <c r="O60"/>
  <c r="O56"/>
  <c r="M48"/>
  <c r="O48" s="1"/>
  <c r="P48"/>
  <c r="M44"/>
  <c r="O44" s="1"/>
  <c r="M40"/>
  <c r="O40" s="1"/>
  <c r="P40"/>
  <c r="M36"/>
  <c r="O36" s="1"/>
  <c r="O32"/>
  <c r="M28"/>
  <c r="O28" s="1"/>
  <c r="M24"/>
  <c r="O24" s="1"/>
  <c r="M20"/>
  <c r="O20" s="1"/>
  <c r="H129"/>
  <c r="G129"/>
  <c r="M52"/>
  <c r="O52" s="1"/>
  <c r="O12"/>
  <c r="G12"/>
  <c r="M8"/>
  <c r="O8" s="1"/>
  <c r="G8"/>
  <c r="P11"/>
  <c r="J153"/>
  <c r="K153"/>
  <c r="L153"/>
  <c r="I153"/>
  <c r="P153" l="1"/>
  <c r="N153"/>
  <c r="M153"/>
</calcChain>
</file>

<file path=xl/sharedStrings.xml><?xml version="1.0" encoding="utf-8"?>
<sst xmlns="http://schemas.openxmlformats.org/spreadsheetml/2006/main" count="301" uniqueCount="241">
  <si>
    <t>ФИО (отца; матери)</t>
  </si>
  <si>
    <t>Количество детей</t>
  </si>
  <si>
    <t>Наличие имущество в собственности</t>
  </si>
  <si>
    <t>Земля (ФИО собств.)</t>
  </si>
  <si>
    <t>Имущество (ФИО собств.)</t>
  </si>
  <si>
    <t>Площадь м. кв.</t>
  </si>
  <si>
    <t>земля свид-во</t>
  </si>
  <si>
    <t xml:space="preserve">имущество свид-во </t>
  </si>
  <si>
    <t>Дата рожд. Детей</t>
  </si>
  <si>
    <t>ФИО  Детей</t>
  </si>
  <si>
    <t>Домашний адрес</t>
  </si>
  <si>
    <t>Начислено за 2017 г</t>
  </si>
  <si>
    <t>После</t>
  </si>
  <si>
    <t>начисленная сумма к уплате до изменение ЗН (0,3)</t>
  </si>
  <si>
    <t>Начисленная сумма к уплате до изменение ИН</t>
  </si>
  <si>
    <t>Начисленная сумма к уплате после изменение ИН</t>
  </si>
  <si>
    <t>ЗН</t>
  </si>
  <si>
    <t>ИН</t>
  </si>
  <si>
    <t>Всего:</t>
  </si>
  <si>
    <t>Ооржак Эллада Сергеевна</t>
  </si>
  <si>
    <t>23.02.2001</t>
  </si>
  <si>
    <t>21.07.2003</t>
  </si>
  <si>
    <t>04.09.2008</t>
  </si>
  <si>
    <t>Ооржак Дангырак Адыгжыевич</t>
  </si>
  <si>
    <t>Ооржак Айдана Адыгжыевна</t>
  </si>
  <si>
    <t>Ооржак Кудерек Адыгжыевич</t>
  </si>
  <si>
    <t>ул.Эдегей 5-2</t>
  </si>
  <si>
    <t>собств.</t>
  </si>
  <si>
    <t>Ооржак Алефтина Калчан-ооловна</t>
  </si>
  <si>
    <t xml:space="preserve">Ооржак Орлан Чалгын-оолович </t>
  </si>
  <si>
    <t>ул Байыр-оол Кандан 5-1</t>
  </si>
  <si>
    <t>Ооржак Даяна Орлановна</t>
  </si>
  <si>
    <t>Ооржак Дарыяна Орлановна</t>
  </si>
  <si>
    <t>Ооржака Диана Орлановна</t>
  </si>
  <si>
    <t>выпадающий доход спс Акский</t>
  </si>
  <si>
    <t>Утверждаю председатель администрации СПС Акский  __________О. В. Ооржак</t>
  </si>
  <si>
    <t>Сведения о семьях, имеющих 3 х и более детей в СПС Акский</t>
  </si>
  <si>
    <t>сумон Акский</t>
  </si>
  <si>
    <t>№</t>
  </si>
  <si>
    <t>Ооржак Урана Семеновна</t>
  </si>
  <si>
    <t>Ооржак Эректол Григорьевич</t>
  </si>
  <si>
    <t>25 лет Советской Тувы 17-1</t>
  </si>
  <si>
    <t>Ооржак Алдар Эректолович</t>
  </si>
  <si>
    <t>Ооржак Кежик Эректолович</t>
  </si>
  <si>
    <t>Ооржак Алдын-Сай Эректол</t>
  </si>
  <si>
    <t>Ооржак Айланмаа Борисовна</t>
  </si>
  <si>
    <t>Ооржак Менги Александр</t>
  </si>
  <si>
    <t>25 лет Советской Тувы 5-2</t>
  </si>
  <si>
    <t>Ооржак Яна Александровна</t>
  </si>
  <si>
    <t>Ооржак Ай-Мерген Менгиевич</t>
  </si>
  <si>
    <t>Ооржак Аюна Менгиевна</t>
  </si>
  <si>
    <t>25 лет Советской Тувы 11-2</t>
  </si>
  <si>
    <t>Ооржак Аржаана Чкаловна</t>
  </si>
  <si>
    <t>Ооржак Саган-оол Комбуевич</t>
  </si>
  <si>
    <t>Ооржак Сай-Суу Саган-ооловна</t>
  </si>
  <si>
    <t>25 лет Советской Тувы 6-2</t>
  </si>
  <si>
    <t>Ооржак Сайсу Александровна</t>
  </si>
  <si>
    <t>Ооржак Артем Борисович</t>
  </si>
  <si>
    <t>Ооржак Арсалан Артемович</t>
  </si>
  <si>
    <t>Ооржак Ай-Хаан Артемович</t>
  </si>
  <si>
    <t>Ооржак Айрана Артемовна</t>
  </si>
  <si>
    <t>18.11.2005.</t>
  </si>
  <si>
    <t>долевая</t>
  </si>
  <si>
    <t>Аракчаа Азияна Алексеевна</t>
  </si>
  <si>
    <t>ОоржакиЭрес Маадырович</t>
  </si>
  <si>
    <t>25 лет Советской Тувы 27-1</t>
  </si>
  <si>
    <t>Аракчаа Алсу Аяновна</t>
  </si>
  <si>
    <t>Аракчаа Окур Аян-оолович</t>
  </si>
  <si>
    <t>Ооржак Альтаир Эресович</t>
  </si>
  <si>
    <t>25 лет Советской Тувы 24-2</t>
  </si>
  <si>
    <t>Ооржак Аида Кан-ооловна</t>
  </si>
  <si>
    <t>Монгуш Айдыс Алексеевич</t>
  </si>
  <si>
    <t>Монгуш Айзана Айдысовна</t>
  </si>
  <si>
    <t>Монгуш Угулза Айдысовна</t>
  </si>
  <si>
    <t>Монгуш Амелия Айдысовна</t>
  </si>
  <si>
    <t>25 лет Советской Тувы 23-1</t>
  </si>
  <si>
    <t>Ооржак Долаана Олчей-ооловна</t>
  </si>
  <si>
    <t>Ооржак Буян Михаилович</t>
  </si>
  <si>
    <t>Ооржак Белек Буянович</t>
  </si>
  <si>
    <t>Ооржак Шенне Буяновна</t>
  </si>
  <si>
    <t>Ооржак Эртине Буянович</t>
  </si>
  <si>
    <t>25 лет Советской Тувы 7-2</t>
  </si>
  <si>
    <t>Ооржак Арбаймаа Дадар-ооловна</t>
  </si>
  <si>
    <t>Ооржак Сергек Дилгижек-оолович</t>
  </si>
  <si>
    <t>Ооржак Сайдаш Сергекович</t>
  </si>
  <si>
    <t>Ооржак Ай-Суу Сергековна</t>
  </si>
  <si>
    <t>Ооржак Айдаш Сергекович</t>
  </si>
  <si>
    <t>25 лет Советской Тувы 22-2</t>
  </si>
  <si>
    <t>Ооржак Сайзана Октябрьовна</t>
  </si>
  <si>
    <t>Монгуш Шораан Андреевич</t>
  </si>
  <si>
    <t>Монгуш Шоваа Шораановна</t>
  </si>
  <si>
    <t>Монгуш Ай-Белээ Шораановна</t>
  </si>
  <si>
    <t>Монгуш Вероника Шораановна</t>
  </si>
  <si>
    <t>Дужут 7-1</t>
  </si>
  <si>
    <t>Ооржак Алефтина Середаровна</t>
  </si>
  <si>
    <t>Ооржак Кайгал-оол Кан-оолович</t>
  </si>
  <si>
    <t>Ооржак Бемаа Кайгал-ооловна</t>
  </si>
  <si>
    <t>Ооржак Долма Кайгал-ооловна</t>
  </si>
  <si>
    <t>Ооржак Айдаан Кайгал-оолович</t>
  </si>
  <si>
    <t>Дужут 9-1</t>
  </si>
  <si>
    <t>Ооржак Аида Борисовна</t>
  </si>
  <si>
    <t>Ооржак Эрес Хамат-оолович</t>
  </si>
  <si>
    <t>Ооржак Алимбек Эресович</t>
  </si>
  <si>
    <t>Ооржак Айслан Эресович</t>
  </si>
  <si>
    <t>Ооржак Айрана Эресовна</t>
  </si>
  <si>
    <t>Байыр-оол Кандан 10-2</t>
  </si>
  <si>
    <t>Монгуш Айлана Борисовна</t>
  </si>
  <si>
    <t>Монгуш Эдиски Бырыш-оолович</t>
  </si>
  <si>
    <t>Монгуш Айсылан Эдискиевич</t>
  </si>
  <si>
    <t>Монгуш Байсылан Эдискиевич</t>
  </si>
  <si>
    <t>Монгуш Айзаана Эдискиевна</t>
  </si>
  <si>
    <t>Байыр-оол Кандан 17-2</t>
  </si>
  <si>
    <t>Ооржак Росина Кызыл-ооловна</t>
  </si>
  <si>
    <t>Ооржак Эртине Кызыл-оолович</t>
  </si>
  <si>
    <t>Ооржак Ачыты Кызыл-оолович</t>
  </si>
  <si>
    <t>Ооржак Арапчорович</t>
  </si>
  <si>
    <t>Дужут 7-2</t>
  </si>
  <si>
    <t>Ооржак Шенне Сергеевна</t>
  </si>
  <si>
    <t>Ооржак Сыын-оол Александр</t>
  </si>
  <si>
    <t>Ооржак Шолбан Сыын-оол</t>
  </si>
  <si>
    <t>Ооржак Ноян Сыын-оол</t>
  </si>
  <si>
    <t>Ооржак Бум-Байыр Сыын-оол</t>
  </si>
  <si>
    <t>Ээр-Терек 7</t>
  </si>
  <si>
    <t>Ооржак Сай-Хоо Алексеевна</t>
  </si>
  <si>
    <t>Ооржак Отчугаш Чечек-оолович</t>
  </si>
  <si>
    <t>Ооржак Тарина Отчугашовна</t>
  </si>
  <si>
    <t>Ооржак Даяна Отчугашовна</t>
  </si>
  <si>
    <t>Ооржак Идегел Отчугашовна</t>
  </si>
  <si>
    <t>28.02.2009.</t>
  </si>
  <si>
    <t>Байыр-оол Кандан 8-2</t>
  </si>
  <si>
    <t>Куулар Аялга Александровна</t>
  </si>
  <si>
    <t>Монгуш Тайгана Чингисовна</t>
  </si>
  <si>
    <t>Куулар Аржаан Чингисович</t>
  </si>
  <si>
    <t>Монгуш Айдыс Чингшисович</t>
  </si>
  <si>
    <t>Дужут 4-2</t>
  </si>
  <si>
    <t>Ооржак Айслана Андреевна</t>
  </si>
  <si>
    <t>Оолак Аян Чудурукович</t>
  </si>
  <si>
    <t>Оолак Аюш Аянович</t>
  </si>
  <si>
    <t>Оорлак Алдын-Сай Аяновна</t>
  </si>
  <si>
    <t>Оолак АгатаАяновна</t>
  </si>
  <si>
    <t>Ооржак Шораана Болат-ооловна</t>
  </si>
  <si>
    <t>Ооржак Чаяан Богбалдаевич</t>
  </si>
  <si>
    <t>Ооржак Тумен Чаяанович</t>
  </si>
  <si>
    <t>Ооржак Начын Чаяанович</t>
  </si>
  <si>
    <t>Ооржак Виктория Чаяанович</t>
  </si>
  <si>
    <t>25 лет Советской Тувы 13</t>
  </si>
  <si>
    <t>Ооржак Хуреш Саган-оолович</t>
  </si>
  <si>
    <t>Ооржак Ая Саган-ооловна</t>
  </si>
  <si>
    <t>Эдегей 2-2</t>
  </si>
  <si>
    <t>Ооржак Жанна Калчан-ооловна</t>
  </si>
  <si>
    <t>Ооржак Дамырак Монгун-оолович</t>
  </si>
  <si>
    <t>Ооржак Айрана Дамыраковна</t>
  </si>
  <si>
    <t>Ооржак Аяндай Дамыракович</t>
  </si>
  <si>
    <t>Ооржак Долума Дамыраковна</t>
  </si>
  <si>
    <t>Ооржак Долчан Дамыраковна</t>
  </si>
  <si>
    <t>Ооржак Буянныг-Белек Дамырак</t>
  </si>
  <si>
    <t>Ооржак Сюзанна Александровна</t>
  </si>
  <si>
    <t xml:space="preserve">Саая Самбажык Алашович </t>
  </si>
  <si>
    <t>Ооржак Менди Шолбановна</t>
  </si>
  <si>
    <t>Ооржак ЯнаШолбановна</t>
  </si>
  <si>
    <t>Ооржак Доржу Шолбанович</t>
  </si>
  <si>
    <t>Ооржак Долума Шолбановна</t>
  </si>
  <si>
    <t>Ооржак Чимит Шолбанович</t>
  </si>
  <si>
    <t>Ооржак Орланмаа Владимировна</t>
  </si>
  <si>
    <t>Ооржак Шолбан Эрес-оолович</t>
  </si>
  <si>
    <t>ул.25 лет Советской Тувы 26-2</t>
  </si>
  <si>
    <t xml:space="preserve">Не привтизированный </t>
  </si>
  <si>
    <t xml:space="preserve">нет </t>
  </si>
  <si>
    <t>Ооржак Алеся Эресовна</t>
  </si>
  <si>
    <t>Оожак Анеся Эресовна</t>
  </si>
  <si>
    <t>Ооржак Сайын-Белек Орланович</t>
  </si>
  <si>
    <t>Ооржак Айыраана Орлановена</t>
  </si>
  <si>
    <t>Ооржак Олчаана Орлановна</t>
  </si>
  <si>
    <t>ул. Байыр-оол Кандан д. 3 кв 2</t>
  </si>
  <si>
    <t>ул. Байыр-оол Кандан д. 1 кв 1</t>
  </si>
  <si>
    <t>Ооржак Чаян Оюн-оолович</t>
  </si>
  <si>
    <t>Ооржак Чочагай Оюн-ооловна</t>
  </si>
  <si>
    <t>Ооржак Чолдуг Оюн-оолович</t>
  </si>
  <si>
    <t>Ооржак Чимис Оюн-ооловна</t>
  </si>
  <si>
    <t>Ооржак Руня Александровна</t>
  </si>
  <si>
    <t>Ооржак Оюн-оол Допукович</t>
  </si>
  <si>
    <t>Монгуш Вероника Опей-ооловна</t>
  </si>
  <si>
    <t>Монгуш Анастасия Опей-ооловна</t>
  </si>
  <si>
    <t>Асакеев Адис Рысбекович</t>
  </si>
  <si>
    <t>Асакеев Алтея Рысбековна</t>
  </si>
  <si>
    <t>Монгуш Азияна Опей-ооловна</t>
  </si>
  <si>
    <t>ул. Байыр-оол Кандан д. 7 кв 1</t>
  </si>
  <si>
    <t>Ооржак Айслана Алашовна</t>
  </si>
  <si>
    <t>Ооржак Оргаадай Алашовна</t>
  </si>
  <si>
    <t>Ооржак Айрат Алашович</t>
  </si>
  <si>
    <t>Ооржак Октаргай Алашовна</t>
  </si>
  <si>
    <t>Ооржак Сайдам Александровна</t>
  </si>
  <si>
    <t>Ооржак Алаш Сергеевич</t>
  </si>
  <si>
    <t>ул.Байыр-оол Кандан 17-1</t>
  </si>
  <si>
    <t>ул.25 лет Советской Тувы 6-1</t>
  </si>
  <si>
    <t>Салчак Ай-Херел Андреевич</t>
  </si>
  <si>
    <t>Ооржак Айдаш Шолбанович</t>
  </si>
  <si>
    <t>Салчак Айдаана Ай-Херел</t>
  </si>
  <si>
    <t>Салчак Айраан Ай-Херелович</t>
  </si>
  <si>
    <t>Салчак Аюжана Ай-Хереловна</t>
  </si>
  <si>
    <t>Салчак Алена Кан-ооловна</t>
  </si>
  <si>
    <t>Ховалыг Айлана Вячеславовна</t>
  </si>
  <si>
    <t>ул.Байыр-оол Кандан 17-2</t>
  </si>
  <si>
    <t>Ооржак Салгал Чараш-оолович</t>
  </si>
  <si>
    <t>Ховалыг Ай-кыс Тамировна</t>
  </si>
  <si>
    <t>Ховалыг Тамир Валерьевич</t>
  </si>
  <si>
    <t>Ховалыг Алдын-Сай Тамир</t>
  </si>
  <si>
    <t>Ховалыг Айсу Тамир</t>
  </si>
  <si>
    <t>ул.Сайда-Одек 9</t>
  </si>
  <si>
    <t>Ооржак Чинчи Чараш-ооловна</t>
  </si>
  <si>
    <t>Ооржак Ай-Херел Алексеевич</t>
  </si>
  <si>
    <t>Ооржак Оттук Ай-Херел</t>
  </si>
  <si>
    <t>Ооржак Чимит-Доржу Ай-Херел</t>
  </si>
  <si>
    <t>Ооржак Арияна Ай-Херел</t>
  </si>
  <si>
    <t>Ооржак Аира Ай-Херел</t>
  </si>
  <si>
    <t>ул.Байыр-оол Кандан 14-2</t>
  </si>
  <si>
    <t>Монгуш ирина Валерьевна</t>
  </si>
  <si>
    <t>Монгуш шаннал Борисович</t>
  </si>
  <si>
    <t>Монгуш Шенне Шанналовна</t>
  </si>
  <si>
    <t>Монгуш Алаш Шанналович</t>
  </si>
  <si>
    <t>Монгуш Алена Шанналовна</t>
  </si>
  <si>
    <t>Монгуш Белек Шанналович</t>
  </si>
  <si>
    <t>ул.Байыр-оол Кандан 4-2</t>
  </si>
  <si>
    <t>Ондар Ченнээш Чкаловна</t>
  </si>
  <si>
    <t>Ооржак Эдуард Юрьевич</t>
  </si>
  <si>
    <t>Ондар Айдаш Чкалович</t>
  </si>
  <si>
    <t>Ооржак Алдар Эдуардович</t>
  </si>
  <si>
    <t>Ооржак Байыр Эдуард</t>
  </si>
  <si>
    <t>Ооржак Белек Эдуард</t>
  </si>
  <si>
    <t>Ондар Анай-Хаак Чкаловна</t>
  </si>
  <si>
    <t>Ооржак Джемма Мандановна</t>
  </si>
  <si>
    <t>ооржак Эльгар Юрьевич</t>
  </si>
  <si>
    <t>Ооржак Айдынай Эльгарович</t>
  </si>
  <si>
    <t>Ооржак Ачытай Эльгарович</t>
  </si>
  <si>
    <t>Ооржак Аюна Эльгарович</t>
  </si>
  <si>
    <t>Ачылыг Ооржак Эльгарович</t>
  </si>
  <si>
    <t>Ооржак Айыржы Эльгарович</t>
  </si>
  <si>
    <t>16.10.20158</t>
  </si>
  <si>
    <t>ул. Ээр-Терек д. 6 кв 1</t>
  </si>
  <si>
    <t>ВСЕГО:</t>
  </si>
  <si>
    <t xml:space="preserve">начисленная сумма к уплате после изменение ЗН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</si>
</sst>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64"/>
      <name val="Segoe U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top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3" fillId="0" borderId="1" xfId="0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1" fillId="0" borderId="3" xfId="0" applyFont="1" applyBorder="1" applyAlignment="1">
      <alignment vertical="top"/>
    </xf>
    <xf numFmtId="0" fontId="8" fillId="0" borderId="3" xfId="0" applyFont="1" applyBorder="1"/>
    <xf numFmtId="0" fontId="1" fillId="0" borderId="3" xfId="0" applyFont="1" applyBorder="1"/>
    <xf numFmtId="0" fontId="3" fillId="2" borderId="1" xfId="0" applyFont="1" applyFill="1" applyBorder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8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3" borderId="1" xfId="0" applyFont="1" applyFill="1" applyBorder="1" applyAlignment="1">
      <alignment horizontal="left"/>
    </xf>
    <xf numFmtId="0" fontId="8" fillId="3" borderId="0" xfId="0" applyFont="1" applyFill="1"/>
    <xf numFmtId="0" fontId="1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8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R153"/>
  <sheetViews>
    <sheetView tabSelected="1" view="pageBreakPreview" zoomScale="60" zoomScaleNormal="80" workbookViewId="0">
      <selection activeCell="K4" sqref="K1:P1048576"/>
    </sheetView>
  </sheetViews>
  <sheetFormatPr defaultColWidth="9.140625" defaultRowHeight="15.75"/>
  <cols>
    <col min="1" max="1" width="9.140625" style="20"/>
    <col min="2" max="2" width="38.28515625" style="10" customWidth="1"/>
    <col min="3" max="3" width="41.140625" style="3" customWidth="1"/>
    <col min="4" max="4" width="8.28515625" style="3" customWidth="1"/>
    <col min="5" max="5" width="36.42578125" style="3" customWidth="1"/>
    <col min="6" max="6" width="16" style="19" customWidth="1"/>
    <col min="7" max="7" width="36.85546875" style="19" customWidth="1"/>
    <col min="8" max="8" width="14.140625" style="19" customWidth="1"/>
    <col min="9" max="9" width="10.140625" style="19" customWidth="1"/>
    <col min="10" max="10" width="8.7109375" style="19" customWidth="1"/>
    <col min="11" max="11" width="12.28515625" style="69" hidden="1" customWidth="1"/>
    <col min="12" max="12" width="11.7109375" style="69" hidden="1" customWidth="1"/>
    <col min="13" max="13" width="9.28515625" style="19" hidden="1" customWidth="1"/>
    <col min="14" max="14" width="9.5703125" style="19" hidden="1" customWidth="1"/>
    <col min="15" max="16" width="9.28515625" style="19" hidden="1" customWidth="1"/>
    <col min="17" max="18" width="9.140625" style="19"/>
    <col min="19" max="16384" width="9.140625" style="3"/>
  </cols>
  <sheetData>
    <row r="1" spans="1:18" ht="15.75" customHeight="1">
      <c r="F1" s="73" t="s">
        <v>35</v>
      </c>
      <c r="G1" s="73"/>
      <c r="H1" s="73"/>
      <c r="I1" s="73"/>
      <c r="J1" s="73"/>
      <c r="K1" s="73"/>
    </row>
    <row r="2" spans="1:18">
      <c r="F2" s="73"/>
      <c r="G2" s="73"/>
      <c r="H2" s="73"/>
      <c r="I2" s="73"/>
      <c r="J2" s="73"/>
      <c r="K2" s="73"/>
    </row>
    <row r="3" spans="1:18" ht="21.75" customHeight="1">
      <c r="F3" s="73"/>
      <c r="G3" s="73"/>
      <c r="H3" s="73"/>
      <c r="I3" s="73"/>
      <c r="J3" s="73"/>
      <c r="K3" s="73"/>
    </row>
    <row r="4" spans="1:18">
      <c r="B4" s="81" t="s">
        <v>36</v>
      </c>
      <c r="C4" s="81"/>
      <c r="D4" s="81"/>
      <c r="E4" s="81"/>
      <c r="F4" s="81"/>
      <c r="G4" s="81"/>
      <c r="H4" s="81"/>
      <c r="I4" s="81"/>
      <c r="J4" s="81"/>
    </row>
    <row r="5" spans="1:18">
      <c r="B5" s="82" t="s">
        <v>37</v>
      </c>
      <c r="C5" s="83"/>
      <c r="D5" s="83"/>
      <c r="E5" s="83"/>
      <c r="F5" s="83"/>
      <c r="G5" s="83"/>
      <c r="H5" s="83"/>
      <c r="I5" s="83"/>
      <c r="J5" s="83"/>
    </row>
    <row r="6" spans="1:18" s="2" customFormat="1" ht="30.75" customHeight="1">
      <c r="A6" s="74" t="s">
        <v>38</v>
      </c>
      <c r="B6" s="74" t="s">
        <v>10</v>
      </c>
      <c r="C6" s="84" t="s">
        <v>0</v>
      </c>
      <c r="D6" s="86" t="s">
        <v>1</v>
      </c>
      <c r="E6" s="86" t="s">
        <v>9</v>
      </c>
      <c r="F6" s="89" t="s">
        <v>8</v>
      </c>
      <c r="G6" s="79" t="s">
        <v>2</v>
      </c>
      <c r="H6" s="80"/>
      <c r="I6" s="79" t="s">
        <v>5</v>
      </c>
      <c r="J6" s="80"/>
      <c r="K6" s="76" t="s">
        <v>11</v>
      </c>
      <c r="L6" s="77"/>
      <c r="M6" s="78" t="s">
        <v>12</v>
      </c>
      <c r="N6" s="78"/>
      <c r="O6" s="79" t="s">
        <v>34</v>
      </c>
      <c r="P6" s="80"/>
    </row>
    <row r="7" spans="1:18" s="4" customFormat="1" ht="127.9" customHeight="1">
      <c r="A7" s="75"/>
      <c r="B7" s="75"/>
      <c r="C7" s="85"/>
      <c r="D7" s="87"/>
      <c r="E7" s="88"/>
      <c r="F7" s="90"/>
      <c r="G7" s="8" t="s">
        <v>3</v>
      </c>
      <c r="H7" s="8" t="s">
        <v>4</v>
      </c>
      <c r="I7" s="8" t="s">
        <v>6</v>
      </c>
      <c r="J7" s="8" t="s">
        <v>7</v>
      </c>
      <c r="K7" s="70" t="s">
        <v>13</v>
      </c>
      <c r="L7" s="70" t="s">
        <v>14</v>
      </c>
      <c r="M7" s="1" t="s">
        <v>240</v>
      </c>
      <c r="N7" s="1" t="s">
        <v>15</v>
      </c>
      <c r="O7" s="36" t="s">
        <v>16</v>
      </c>
      <c r="P7" s="36" t="s">
        <v>17</v>
      </c>
      <c r="Q7" s="2"/>
      <c r="R7" s="2"/>
    </row>
    <row r="8" spans="1:18">
      <c r="A8" s="18">
        <v>1</v>
      </c>
      <c r="B8" s="32" t="s">
        <v>26</v>
      </c>
      <c r="C8" s="37" t="s">
        <v>19</v>
      </c>
      <c r="D8" s="23">
        <v>3</v>
      </c>
      <c r="E8" s="30" t="s">
        <v>23</v>
      </c>
      <c r="F8" s="6" t="s">
        <v>20</v>
      </c>
      <c r="G8" s="72" t="str">
        <f>C8</f>
        <v>Ооржак Эллада Сергеевна</v>
      </c>
      <c r="H8" s="23" t="s">
        <v>27</v>
      </c>
      <c r="I8" s="23">
        <v>1474</v>
      </c>
      <c r="J8" s="23">
        <v>58.7</v>
      </c>
      <c r="K8" s="71">
        <v>309</v>
      </c>
      <c r="L8" s="71">
        <v>194</v>
      </c>
      <c r="M8" s="24">
        <f>(1474-600)*70.53*0.3%</f>
        <v>184.92966000000001</v>
      </c>
      <c r="N8" s="24">
        <f>(58.7-20-5-5-5)*5.04</f>
        <v>119.44800000000002</v>
      </c>
      <c r="O8" s="24">
        <f>K8-M8</f>
        <v>124.07033999999999</v>
      </c>
      <c r="P8" s="24">
        <f>L8-N8</f>
        <v>74.551999999999978</v>
      </c>
      <c r="Q8" s="35"/>
    </row>
    <row r="9" spans="1:18">
      <c r="A9" s="18"/>
      <c r="B9" s="11"/>
      <c r="C9" s="38"/>
      <c r="D9" s="33"/>
      <c r="E9" s="30" t="s">
        <v>24</v>
      </c>
      <c r="F9" s="29" t="s">
        <v>21</v>
      </c>
      <c r="G9" s="23"/>
      <c r="H9" s="23"/>
      <c r="I9" s="23"/>
      <c r="J9" s="5"/>
      <c r="K9" s="60"/>
      <c r="L9" s="60"/>
      <c r="M9" s="5"/>
      <c r="N9" s="5"/>
      <c r="O9" s="9"/>
      <c r="P9" s="9"/>
    </row>
    <row r="10" spans="1:18">
      <c r="A10" s="18"/>
      <c r="B10" s="22"/>
      <c r="C10" s="39"/>
      <c r="D10" s="33"/>
      <c r="E10" s="30" t="s">
        <v>25</v>
      </c>
      <c r="F10" s="29" t="s">
        <v>22</v>
      </c>
      <c r="G10" s="23"/>
      <c r="H10" s="23"/>
      <c r="I10" s="23"/>
      <c r="J10" s="5"/>
      <c r="K10" s="60"/>
      <c r="L10" s="60"/>
      <c r="M10" s="5"/>
      <c r="N10" s="5"/>
      <c r="O10" s="9"/>
      <c r="P10" s="9"/>
    </row>
    <row r="11" spans="1:18">
      <c r="A11" s="18"/>
      <c r="B11" s="22"/>
      <c r="C11" s="39"/>
      <c r="D11" s="33"/>
      <c r="E11" s="21"/>
      <c r="F11" s="63"/>
      <c r="G11" s="23"/>
      <c r="H11" s="23"/>
      <c r="I11" s="23"/>
      <c r="J11" s="5"/>
      <c r="K11" s="60"/>
      <c r="L11" s="60"/>
      <c r="M11" s="5"/>
      <c r="N11" s="5"/>
      <c r="O11" s="9"/>
      <c r="P11" s="9">
        <f t="shared" ref="P11" si="0">L11-N11</f>
        <v>0</v>
      </c>
    </row>
    <row r="12" spans="1:18">
      <c r="A12" s="18">
        <v>2</v>
      </c>
      <c r="B12" s="30" t="s">
        <v>30</v>
      </c>
      <c r="C12" s="40" t="s">
        <v>28</v>
      </c>
      <c r="D12" s="5">
        <v>3</v>
      </c>
      <c r="E12" s="31" t="s">
        <v>31</v>
      </c>
      <c r="F12" s="64">
        <v>37204</v>
      </c>
      <c r="G12" s="5" t="str">
        <f>C12</f>
        <v>Ооржак Алефтина Калчан-ооловна</v>
      </c>
      <c r="H12" s="5" t="s">
        <v>27</v>
      </c>
      <c r="I12" s="5">
        <v>354</v>
      </c>
      <c r="J12" s="5">
        <v>49.7</v>
      </c>
      <c r="K12" s="60">
        <v>155</v>
      </c>
      <c r="L12" s="60">
        <v>211</v>
      </c>
      <c r="M12" s="24">
        <v>0</v>
      </c>
      <c r="N12" s="24">
        <f>(49.7-20-5-5-5)*5.04</f>
        <v>74.088000000000008</v>
      </c>
      <c r="O12" s="24">
        <f>K12-M12</f>
        <v>155</v>
      </c>
      <c r="P12" s="24">
        <f>L12-N12</f>
        <v>136.91199999999998</v>
      </c>
    </row>
    <row r="13" spans="1:18">
      <c r="A13" s="18"/>
      <c r="B13" s="12"/>
      <c r="C13" s="40" t="s">
        <v>29</v>
      </c>
      <c r="D13" s="5"/>
      <c r="E13" s="31" t="s">
        <v>33</v>
      </c>
      <c r="F13" s="64">
        <v>37751</v>
      </c>
      <c r="G13" s="5"/>
      <c r="H13" s="5"/>
      <c r="I13" s="5"/>
      <c r="J13" s="5"/>
      <c r="K13" s="60"/>
      <c r="L13" s="60"/>
      <c r="M13" s="5"/>
      <c r="N13" s="5"/>
      <c r="O13" s="9"/>
      <c r="P13" s="9"/>
    </row>
    <row r="14" spans="1:18">
      <c r="A14" s="18"/>
      <c r="B14" s="12"/>
      <c r="C14" s="41"/>
      <c r="D14" s="5"/>
      <c r="E14" s="31" t="s">
        <v>32</v>
      </c>
      <c r="F14" s="64">
        <v>40338</v>
      </c>
      <c r="G14" s="5"/>
      <c r="H14" s="5"/>
      <c r="I14" s="5"/>
      <c r="J14" s="5"/>
      <c r="K14" s="60"/>
      <c r="L14" s="60"/>
      <c r="M14" s="5"/>
      <c r="N14" s="5"/>
      <c r="O14" s="9"/>
      <c r="P14" s="9"/>
    </row>
    <row r="15" spans="1:18">
      <c r="A15" s="18"/>
      <c r="B15" s="12"/>
      <c r="C15" s="41"/>
      <c r="D15" s="5"/>
      <c r="E15" s="7"/>
      <c r="F15" s="64"/>
      <c r="G15" s="5"/>
      <c r="H15" s="5"/>
      <c r="I15" s="5"/>
      <c r="J15" s="5"/>
      <c r="K15" s="60"/>
      <c r="L15" s="60"/>
      <c r="M15" s="9"/>
      <c r="N15" s="9"/>
      <c r="O15" s="9"/>
      <c r="P15" s="9"/>
    </row>
    <row r="16" spans="1:18">
      <c r="A16" s="18">
        <v>3</v>
      </c>
      <c r="B16" s="12" t="s">
        <v>41</v>
      </c>
      <c r="C16" s="12" t="s">
        <v>39</v>
      </c>
      <c r="D16" s="5">
        <v>3</v>
      </c>
      <c r="E16" s="7" t="s">
        <v>43</v>
      </c>
      <c r="F16" s="64">
        <v>39974</v>
      </c>
      <c r="G16" s="12" t="s">
        <v>39</v>
      </c>
      <c r="H16" s="5" t="s">
        <v>27</v>
      </c>
      <c r="I16" s="5">
        <v>599</v>
      </c>
      <c r="J16" s="5">
        <v>44.9</v>
      </c>
      <c r="K16" s="60"/>
      <c r="L16" s="60">
        <v>130</v>
      </c>
      <c r="M16" s="9"/>
      <c r="N16" s="9"/>
      <c r="O16" s="9"/>
      <c r="P16" s="9"/>
    </row>
    <row r="17" spans="1:16">
      <c r="A17" s="18"/>
      <c r="B17" s="12"/>
      <c r="C17" s="12" t="s">
        <v>40</v>
      </c>
      <c r="D17" s="5"/>
      <c r="E17" s="7" t="s">
        <v>42</v>
      </c>
      <c r="F17" s="64">
        <v>40558</v>
      </c>
      <c r="G17" s="5"/>
      <c r="H17" s="5"/>
      <c r="I17" s="5"/>
      <c r="J17" s="5"/>
      <c r="K17" s="60"/>
      <c r="L17" s="60"/>
      <c r="M17" s="5"/>
      <c r="N17" s="5"/>
      <c r="O17" s="9"/>
      <c r="P17" s="9"/>
    </row>
    <row r="18" spans="1:16">
      <c r="A18" s="18"/>
      <c r="B18" s="12"/>
      <c r="C18" s="41"/>
      <c r="D18" s="5"/>
      <c r="E18" s="7" t="s">
        <v>44</v>
      </c>
      <c r="F18" s="64">
        <v>41856</v>
      </c>
      <c r="G18" s="5"/>
      <c r="H18" s="5"/>
      <c r="I18" s="5"/>
      <c r="J18" s="5"/>
      <c r="K18" s="60"/>
      <c r="L18" s="60"/>
      <c r="M18" s="5"/>
      <c r="N18" s="5"/>
      <c r="O18" s="9"/>
      <c r="P18" s="9"/>
    </row>
    <row r="19" spans="1:16">
      <c r="A19" s="18"/>
      <c r="B19" s="12"/>
      <c r="C19" s="41"/>
      <c r="D19" s="5"/>
      <c r="E19" s="7"/>
      <c r="F19" s="64"/>
      <c r="G19" s="5"/>
      <c r="H19" s="5"/>
      <c r="I19" s="5"/>
      <c r="J19" s="5"/>
      <c r="K19" s="60"/>
      <c r="L19" s="60"/>
      <c r="M19" s="5"/>
      <c r="N19" s="5"/>
      <c r="O19" s="9"/>
      <c r="P19" s="9"/>
    </row>
    <row r="20" spans="1:16">
      <c r="A20" s="18">
        <v>4</v>
      </c>
      <c r="B20" s="12" t="s">
        <v>47</v>
      </c>
      <c r="C20" s="12" t="s">
        <v>45</v>
      </c>
      <c r="D20" s="5">
        <v>3</v>
      </c>
      <c r="E20" s="7" t="s">
        <v>48</v>
      </c>
      <c r="F20" s="64">
        <v>37742</v>
      </c>
      <c r="G20" s="12" t="s">
        <v>45</v>
      </c>
      <c r="H20" s="5" t="s">
        <v>27</v>
      </c>
      <c r="I20" s="5">
        <v>853</v>
      </c>
      <c r="J20" s="5">
        <v>58.7</v>
      </c>
      <c r="K20" s="60">
        <v>179</v>
      </c>
      <c r="L20" s="60">
        <v>202</v>
      </c>
      <c r="M20" s="24">
        <f>(853-600)*70.53*0.3%</f>
        <v>53.532270000000004</v>
      </c>
      <c r="N20" s="24">
        <f>(58.7-20-5-5-5)*5.04</f>
        <v>119.44800000000002</v>
      </c>
      <c r="O20" s="24">
        <f>K20-M20</f>
        <v>125.46772999999999</v>
      </c>
      <c r="P20" s="24">
        <f>L20-N20</f>
        <v>82.551999999999978</v>
      </c>
    </row>
    <row r="21" spans="1:16">
      <c r="A21" s="18"/>
      <c r="B21" s="12"/>
      <c r="C21" s="12" t="s">
        <v>46</v>
      </c>
      <c r="D21" s="5"/>
      <c r="E21" s="7" t="s">
        <v>49</v>
      </c>
      <c r="F21" s="64">
        <v>38834</v>
      </c>
      <c r="G21" s="5"/>
      <c r="H21" s="5"/>
      <c r="I21" s="5"/>
      <c r="J21" s="5"/>
      <c r="K21" s="60"/>
      <c r="L21" s="60"/>
      <c r="M21" s="5"/>
      <c r="N21" s="5"/>
      <c r="O21" s="9"/>
      <c r="P21" s="9"/>
    </row>
    <row r="22" spans="1:16">
      <c r="A22" s="18"/>
      <c r="B22" s="12"/>
      <c r="C22" s="41"/>
      <c r="D22" s="5"/>
      <c r="E22" s="7" t="s">
        <v>50</v>
      </c>
      <c r="F22" s="64">
        <v>40447</v>
      </c>
      <c r="G22" s="5"/>
      <c r="H22" s="5"/>
      <c r="I22" s="5"/>
      <c r="J22" s="5"/>
      <c r="K22" s="60"/>
      <c r="L22" s="60"/>
      <c r="M22" s="5"/>
      <c r="N22" s="9"/>
      <c r="O22" s="9"/>
      <c r="P22" s="9"/>
    </row>
    <row r="23" spans="1:16">
      <c r="A23" s="18"/>
      <c r="B23" s="12"/>
      <c r="C23" s="41"/>
      <c r="D23" s="5"/>
      <c r="E23" s="7"/>
      <c r="F23" s="64"/>
      <c r="G23" s="5"/>
      <c r="H23" s="5"/>
      <c r="I23" s="5"/>
      <c r="J23" s="5"/>
      <c r="K23" s="60"/>
      <c r="L23" s="60"/>
      <c r="M23" s="5"/>
      <c r="N23" s="5"/>
      <c r="O23" s="9"/>
      <c r="P23" s="9"/>
    </row>
    <row r="24" spans="1:16">
      <c r="A24" s="18">
        <v>5</v>
      </c>
      <c r="B24" s="12" t="s">
        <v>55</v>
      </c>
      <c r="C24" s="41" t="s">
        <v>56</v>
      </c>
      <c r="D24" s="5">
        <v>3</v>
      </c>
      <c r="E24" s="7" t="s">
        <v>58</v>
      </c>
      <c r="F24" s="65" t="s">
        <v>61</v>
      </c>
      <c r="G24" s="41" t="s">
        <v>56</v>
      </c>
      <c r="H24" s="5" t="s">
        <v>27</v>
      </c>
      <c r="I24" s="5">
        <v>855</v>
      </c>
      <c r="J24" s="5">
        <v>47.6</v>
      </c>
      <c r="K24" s="60">
        <v>36</v>
      </c>
      <c r="L24" s="60">
        <v>29</v>
      </c>
      <c r="M24" s="24">
        <f>(855-600)*70.53*0.3%</f>
        <v>53.955450000000006</v>
      </c>
      <c r="N24" s="24">
        <f>(47.6-20-5-5-5)*5.04</f>
        <v>63.504000000000005</v>
      </c>
      <c r="O24" s="24">
        <f>K24-M24</f>
        <v>-17.955450000000006</v>
      </c>
      <c r="P24" s="24">
        <f>L24-N24</f>
        <v>-34.504000000000005</v>
      </c>
    </row>
    <row r="25" spans="1:16">
      <c r="A25" s="18"/>
      <c r="B25" s="12"/>
      <c r="C25" s="41" t="s">
        <v>57</v>
      </c>
      <c r="D25" s="5"/>
      <c r="E25" s="7" t="s">
        <v>59</v>
      </c>
      <c r="F25" s="64">
        <v>39115</v>
      </c>
      <c r="G25" s="5" t="s">
        <v>62</v>
      </c>
      <c r="H25" s="5"/>
      <c r="I25" s="5"/>
      <c r="J25" s="5"/>
      <c r="K25" s="60"/>
      <c r="L25" s="60"/>
      <c r="M25" s="5"/>
      <c r="N25" s="5"/>
      <c r="O25" s="9"/>
      <c r="P25" s="9"/>
    </row>
    <row r="26" spans="1:16">
      <c r="A26" s="18"/>
      <c r="B26" s="12"/>
      <c r="C26" s="41"/>
      <c r="D26" s="5"/>
      <c r="E26" s="7" t="s">
        <v>60</v>
      </c>
      <c r="F26" s="64">
        <v>40267</v>
      </c>
      <c r="G26" s="5"/>
      <c r="H26" s="5"/>
      <c r="I26" s="5"/>
      <c r="J26" s="5"/>
      <c r="K26" s="60"/>
      <c r="L26" s="60"/>
      <c r="M26" s="5"/>
      <c r="N26" s="5"/>
      <c r="O26" s="9"/>
      <c r="P26" s="9"/>
    </row>
    <row r="27" spans="1:16">
      <c r="A27" s="18"/>
      <c r="B27" s="12"/>
      <c r="C27" s="41"/>
      <c r="D27" s="5"/>
      <c r="E27" s="7"/>
      <c r="F27" s="64"/>
      <c r="G27" s="5"/>
      <c r="H27" s="5"/>
      <c r="I27" s="5"/>
      <c r="J27" s="5"/>
      <c r="K27" s="60"/>
      <c r="L27" s="60"/>
      <c r="M27" s="5"/>
      <c r="N27" s="5"/>
      <c r="O27" s="9"/>
      <c r="P27" s="9"/>
    </row>
    <row r="28" spans="1:16">
      <c r="A28" s="18">
        <v>6</v>
      </c>
      <c r="B28" s="12" t="s">
        <v>65</v>
      </c>
      <c r="C28" s="12" t="s">
        <v>63</v>
      </c>
      <c r="D28" s="5">
        <v>3</v>
      </c>
      <c r="E28" s="7" t="s">
        <v>66</v>
      </c>
      <c r="F28" s="64">
        <v>38487</v>
      </c>
      <c r="G28" s="12" t="s">
        <v>63</v>
      </c>
      <c r="H28" s="5" t="s">
        <v>27</v>
      </c>
      <c r="I28" s="5">
        <v>1042</v>
      </c>
      <c r="J28" s="5">
        <v>65.3</v>
      </c>
      <c r="K28" s="60">
        <v>55</v>
      </c>
      <c r="L28" s="60">
        <v>57</v>
      </c>
      <c r="M28" s="24">
        <f>(1042-600)*70.53*0.3%</f>
        <v>93.522780000000012</v>
      </c>
      <c r="N28" s="24">
        <f>(65.3-20-5-5-5)*5.04</f>
        <v>152.71199999999999</v>
      </c>
      <c r="O28" s="24">
        <f>K28-M28</f>
        <v>-38.522780000000012</v>
      </c>
      <c r="P28" s="24">
        <f>L28-N28</f>
        <v>-95.711999999999989</v>
      </c>
    </row>
    <row r="29" spans="1:16">
      <c r="A29" s="18"/>
      <c r="B29" s="12"/>
      <c r="C29" s="12" t="s">
        <v>64</v>
      </c>
      <c r="D29" s="5"/>
      <c r="E29" s="7" t="s">
        <v>67</v>
      </c>
      <c r="F29" s="64">
        <v>37596</v>
      </c>
      <c r="G29" s="5" t="s">
        <v>62</v>
      </c>
      <c r="H29" s="5"/>
      <c r="I29" s="5"/>
      <c r="J29" s="5"/>
      <c r="K29" s="60"/>
      <c r="L29" s="60"/>
      <c r="M29" s="5"/>
      <c r="N29" s="5"/>
      <c r="O29" s="9"/>
      <c r="P29" s="9"/>
    </row>
    <row r="30" spans="1:16">
      <c r="A30" s="18"/>
      <c r="B30" s="12"/>
      <c r="C30" s="41"/>
      <c r="D30" s="5"/>
      <c r="E30" s="7" t="s">
        <v>68</v>
      </c>
      <c r="F30" s="64">
        <v>41044</v>
      </c>
      <c r="G30" s="5"/>
      <c r="H30" s="5"/>
      <c r="I30" s="5"/>
      <c r="J30" s="5"/>
      <c r="K30" s="60"/>
      <c r="L30" s="60"/>
      <c r="M30" s="5"/>
      <c r="N30" s="5"/>
      <c r="O30" s="9"/>
      <c r="P30" s="9"/>
    </row>
    <row r="31" spans="1:16">
      <c r="A31" s="18"/>
      <c r="B31" s="12"/>
      <c r="C31" s="41"/>
      <c r="D31" s="5"/>
      <c r="E31" s="7"/>
      <c r="F31" s="64"/>
      <c r="G31" s="5"/>
      <c r="H31" s="5"/>
      <c r="I31" s="5"/>
      <c r="J31" s="5"/>
      <c r="K31" s="60"/>
      <c r="L31" s="60"/>
      <c r="M31" s="5"/>
      <c r="N31" s="5"/>
      <c r="O31" s="9"/>
      <c r="P31" s="9"/>
    </row>
    <row r="32" spans="1:16">
      <c r="A32" s="18">
        <v>7</v>
      </c>
      <c r="B32" s="12" t="s">
        <v>69</v>
      </c>
      <c r="C32" s="41" t="s">
        <v>70</v>
      </c>
      <c r="D32" s="5">
        <v>3</v>
      </c>
      <c r="E32" s="7" t="s">
        <v>72</v>
      </c>
      <c r="F32" s="64">
        <v>40822</v>
      </c>
      <c r="G32" s="41" t="s">
        <v>70</v>
      </c>
      <c r="H32" s="5" t="s">
        <v>27</v>
      </c>
      <c r="I32" s="5">
        <v>529</v>
      </c>
      <c r="J32" s="5">
        <v>49.4</v>
      </c>
      <c r="K32" s="60">
        <v>111</v>
      </c>
      <c r="L32" s="60">
        <v>154</v>
      </c>
      <c r="M32" s="24">
        <v>0</v>
      </c>
      <c r="N32" s="24">
        <f>(49.4-20-5-5-5)*5.04</f>
        <v>72.575999999999993</v>
      </c>
      <c r="O32" s="24">
        <f>K32-M32</f>
        <v>111</v>
      </c>
      <c r="P32" s="24">
        <f>L32-N32</f>
        <v>81.424000000000007</v>
      </c>
    </row>
    <row r="33" spans="1:16">
      <c r="A33" s="18"/>
      <c r="B33" s="12"/>
      <c r="C33" s="41" t="s">
        <v>71</v>
      </c>
      <c r="D33" s="5"/>
      <c r="E33" s="7" t="s">
        <v>73</v>
      </c>
      <c r="F33" s="64">
        <v>41436</v>
      </c>
      <c r="G33" s="5"/>
      <c r="H33" s="5"/>
      <c r="I33" s="5"/>
      <c r="J33" s="5"/>
      <c r="K33" s="60"/>
      <c r="L33" s="60"/>
      <c r="M33" s="5"/>
      <c r="N33" s="5"/>
      <c r="O33" s="9"/>
      <c r="P33" s="9"/>
    </row>
    <row r="34" spans="1:16">
      <c r="A34" s="18"/>
      <c r="B34" s="12"/>
      <c r="C34" s="41"/>
      <c r="D34" s="5"/>
      <c r="E34" s="7" t="s">
        <v>74</v>
      </c>
      <c r="F34" s="64">
        <v>43003</v>
      </c>
      <c r="G34" s="5"/>
      <c r="H34" s="5"/>
      <c r="I34" s="5"/>
      <c r="J34" s="5"/>
      <c r="K34" s="60"/>
      <c r="L34" s="60"/>
      <c r="M34" s="5"/>
      <c r="N34" s="9"/>
      <c r="O34" s="9"/>
      <c r="P34" s="9"/>
    </row>
    <row r="35" spans="1:16">
      <c r="A35" s="18"/>
      <c r="B35" s="12"/>
      <c r="C35" s="41"/>
      <c r="D35" s="5"/>
      <c r="E35" s="7"/>
      <c r="F35" s="64"/>
      <c r="G35" s="5"/>
      <c r="H35" s="5"/>
      <c r="I35" s="5"/>
      <c r="J35" s="5"/>
      <c r="K35" s="60"/>
      <c r="L35" s="60"/>
      <c r="M35" s="5"/>
      <c r="N35" s="5"/>
      <c r="O35" s="9"/>
      <c r="P35" s="9"/>
    </row>
    <row r="36" spans="1:16">
      <c r="A36" s="18">
        <v>8</v>
      </c>
      <c r="B36" s="12" t="s">
        <v>75</v>
      </c>
      <c r="C36" s="41" t="s">
        <v>76</v>
      </c>
      <c r="D36" s="5">
        <v>3</v>
      </c>
      <c r="E36" s="7" t="s">
        <v>78</v>
      </c>
      <c r="F36" s="64">
        <v>38645</v>
      </c>
      <c r="G36" s="41" t="s">
        <v>76</v>
      </c>
      <c r="H36" s="5" t="s">
        <v>27</v>
      </c>
      <c r="I36" s="5">
        <v>618</v>
      </c>
      <c r="J36" s="5">
        <v>47.2</v>
      </c>
      <c r="K36" s="60">
        <v>26</v>
      </c>
      <c r="L36" s="60">
        <v>28</v>
      </c>
      <c r="M36" s="24">
        <f>(618-600)*70.53*0.3%</f>
        <v>3.8086199999999999</v>
      </c>
      <c r="N36" s="24">
        <f>(47.2-20-5-5-5)*5.04</f>
        <v>61.488000000000014</v>
      </c>
      <c r="O36" s="24">
        <f>K36-M36</f>
        <v>22.191379999999999</v>
      </c>
      <c r="P36" s="24">
        <f>L36-N36</f>
        <v>-33.488000000000014</v>
      </c>
    </row>
    <row r="37" spans="1:16">
      <c r="A37" s="18"/>
      <c r="B37" s="12"/>
      <c r="C37" s="41" t="s">
        <v>77</v>
      </c>
      <c r="D37" s="5"/>
      <c r="E37" s="7" t="s">
        <v>79</v>
      </c>
      <c r="F37" s="64">
        <v>39501</v>
      </c>
      <c r="G37" s="5" t="s">
        <v>62</v>
      </c>
      <c r="H37" s="5"/>
      <c r="I37" s="5"/>
      <c r="J37" s="5"/>
      <c r="K37" s="60"/>
      <c r="L37" s="60"/>
      <c r="M37" s="5"/>
      <c r="N37" s="5"/>
      <c r="O37" s="9"/>
      <c r="P37" s="9"/>
    </row>
    <row r="38" spans="1:16">
      <c r="A38" s="18"/>
      <c r="B38" s="12"/>
      <c r="C38" s="41"/>
      <c r="D38" s="5"/>
      <c r="E38" s="7" t="s">
        <v>80</v>
      </c>
      <c r="F38" s="64">
        <v>40454</v>
      </c>
      <c r="G38" s="5"/>
      <c r="H38" s="5"/>
      <c r="I38" s="5"/>
      <c r="J38" s="5"/>
      <c r="K38" s="60"/>
      <c r="L38" s="60"/>
      <c r="M38" s="5"/>
      <c r="N38" s="5"/>
      <c r="O38" s="9"/>
      <c r="P38" s="9"/>
    </row>
    <row r="39" spans="1:16">
      <c r="A39" s="18"/>
      <c r="B39" s="12"/>
      <c r="C39" s="41"/>
      <c r="D39" s="5"/>
      <c r="E39" s="7"/>
      <c r="F39" s="64"/>
      <c r="G39" s="5"/>
      <c r="H39" s="5"/>
      <c r="I39" s="5"/>
      <c r="J39" s="5"/>
      <c r="K39" s="60"/>
      <c r="L39" s="60"/>
      <c r="M39" s="9"/>
      <c r="N39" s="9"/>
      <c r="O39" s="9"/>
      <c r="P39" s="9"/>
    </row>
    <row r="40" spans="1:16">
      <c r="A40" s="18">
        <v>9</v>
      </c>
      <c r="B40" s="12" t="s">
        <v>81</v>
      </c>
      <c r="C40" s="41" t="s">
        <v>82</v>
      </c>
      <c r="D40" s="5">
        <v>3</v>
      </c>
      <c r="E40" s="7" t="s">
        <v>84</v>
      </c>
      <c r="F40" s="64">
        <v>36255</v>
      </c>
      <c r="G40" s="41" t="s">
        <v>82</v>
      </c>
      <c r="H40" s="5" t="s">
        <v>27</v>
      </c>
      <c r="I40" s="5">
        <v>830</v>
      </c>
      <c r="J40" s="5">
        <v>48.6</v>
      </c>
      <c r="K40" s="60">
        <v>18</v>
      </c>
      <c r="L40" s="60">
        <v>21</v>
      </c>
      <c r="M40" s="24">
        <f>(830-600)*70.53*0.3%</f>
        <v>48.665700000000001</v>
      </c>
      <c r="N40" s="24">
        <f>(48.6-20-5-5-5)*5.04</f>
        <v>68.544000000000011</v>
      </c>
      <c r="O40" s="24">
        <f>K40-M40</f>
        <v>-30.665700000000001</v>
      </c>
      <c r="P40" s="24">
        <f>L40-N40</f>
        <v>-47.544000000000011</v>
      </c>
    </row>
    <row r="41" spans="1:16">
      <c r="A41" s="18"/>
      <c r="B41" s="12"/>
      <c r="C41" s="41" t="s">
        <v>83</v>
      </c>
      <c r="D41" s="5"/>
      <c r="E41" s="7" t="s">
        <v>85</v>
      </c>
      <c r="F41" s="64">
        <v>38917</v>
      </c>
      <c r="G41" s="5" t="s">
        <v>62</v>
      </c>
      <c r="H41" s="5"/>
      <c r="I41" s="5"/>
      <c r="J41" s="5"/>
      <c r="K41" s="60"/>
      <c r="L41" s="60"/>
      <c r="M41" s="5"/>
      <c r="N41" s="5"/>
      <c r="O41" s="9"/>
      <c r="P41" s="9"/>
    </row>
    <row r="42" spans="1:16">
      <c r="A42" s="18"/>
      <c r="B42" s="12"/>
      <c r="C42" s="41"/>
      <c r="D42" s="5"/>
      <c r="E42" s="7" t="s">
        <v>86</v>
      </c>
      <c r="F42" s="64">
        <v>39676</v>
      </c>
      <c r="G42" s="5"/>
      <c r="H42" s="5"/>
      <c r="I42" s="5"/>
      <c r="J42" s="5"/>
      <c r="K42" s="60"/>
      <c r="L42" s="60"/>
      <c r="M42" s="5"/>
      <c r="N42" s="5"/>
      <c r="O42" s="9"/>
      <c r="P42" s="9"/>
    </row>
    <row r="43" spans="1:16">
      <c r="A43" s="18"/>
      <c r="B43" s="12"/>
      <c r="C43" s="41"/>
      <c r="D43" s="5"/>
      <c r="E43" s="7"/>
      <c r="F43" s="64"/>
      <c r="G43" s="5"/>
      <c r="H43" s="5"/>
      <c r="I43" s="5"/>
      <c r="J43" s="5"/>
      <c r="K43" s="60"/>
      <c r="L43" s="60"/>
      <c r="M43" s="5"/>
      <c r="N43" s="5"/>
      <c r="O43" s="9"/>
      <c r="P43" s="9"/>
    </row>
    <row r="44" spans="1:16">
      <c r="A44" s="18">
        <v>10</v>
      </c>
      <c r="B44" s="12" t="s">
        <v>87</v>
      </c>
      <c r="C44" s="41" t="s">
        <v>88</v>
      </c>
      <c r="D44" s="5">
        <v>3</v>
      </c>
      <c r="E44" s="7" t="s">
        <v>90</v>
      </c>
      <c r="F44" s="64">
        <v>37294</v>
      </c>
      <c r="G44" s="41" t="s">
        <v>88</v>
      </c>
      <c r="H44" s="5" t="s">
        <v>27</v>
      </c>
      <c r="I44" s="5">
        <v>700</v>
      </c>
      <c r="J44" s="5">
        <v>46.1</v>
      </c>
      <c r="K44" s="60">
        <v>49</v>
      </c>
      <c r="L44" s="60">
        <v>46</v>
      </c>
      <c r="M44" s="24">
        <f>(700-600)*70.53*0.3%</f>
        <v>21.158999999999999</v>
      </c>
      <c r="N44" s="24">
        <f>(46.1-20-5-5-5)*5.04</f>
        <v>55.94400000000001</v>
      </c>
      <c r="O44" s="24">
        <f>K44-M44</f>
        <v>27.841000000000001</v>
      </c>
      <c r="P44" s="24">
        <f>L44-N44</f>
        <v>-9.9440000000000097</v>
      </c>
    </row>
    <row r="45" spans="1:16">
      <c r="A45" s="18"/>
      <c r="B45" s="12"/>
      <c r="C45" s="41" t="s">
        <v>89</v>
      </c>
      <c r="D45" s="5"/>
      <c r="E45" s="7" t="s">
        <v>91</v>
      </c>
      <c r="F45" s="64">
        <v>39767</v>
      </c>
      <c r="G45" s="5" t="s">
        <v>62</v>
      </c>
      <c r="H45" s="5"/>
      <c r="I45" s="5"/>
      <c r="J45" s="5"/>
      <c r="K45" s="60"/>
      <c r="L45" s="60"/>
      <c r="M45" s="9"/>
      <c r="N45" s="9"/>
      <c r="O45" s="9"/>
      <c r="P45" s="9"/>
    </row>
    <row r="46" spans="1:16">
      <c r="A46" s="18"/>
      <c r="B46" s="12"/>
      <c r="C46" s="41"/>
      <c r="D46" s="5"/>
      <c r="E46" s="7" t="s">
        <v>92</v>
      </c>
      <c r="F46" s="64">
        <v>42203</v>
      </c>
      <c r="G46" s="5"/>
      <c r="H46" s="5"/>
      <c r="I46" s="5"/>
      <c r="J46" s="5"/>
      <c r="K46" s="60"/>
      <c r="L46" s="60"/>
      <c r="M46" s="5"/>
      <c r="N46" s="5"/>
      <c r="O46" s="9"/>
      <c r="P46" s="9"/>
    </row>
    <row r="47" spans="1:16">
      <c r="A47" s="18"/>
      <c r="B47" s="12"/>
      <c r="C47" s="41"/>
      <c r="D47" s="5"/>
      <c r="E47" s="7"/>
      <c r="F47" s="64"/>
      <c r="G47" s="5"/>
      <c r="H47" s="5"/>
      <c r="I47" s="5"/>
      <c r="J47" s="5"/>
      <c r="K47" s="60"/>
      <c r="L47" s="60"/>
      <c r="M47" s="5"/>
      <c r="N47" s="5"/>
      <c r="O47" s="9"/>
      <c r="P47" s="9"/>
    </row>
    <row r="48" spans="1:16">
      <c r="A48" s="18">
        <v>11</v>
      </c>
      <c r="B48" s="12" t="s">
        <v>93</v>
      </c>
      <c r="C48" s="41" t="s">
        <v>94</v>
      </c>
      <c r="D48" s="5">
        <v>3</v>
      </c>
      <c r="E48" s="7" t="s">
        <v>96</v>
      </c>
      <c r="F48" s="64">
        <v>39234</v>
      </c>
      <c r="G48" s="41" t="s">
        <v>94</v>
      </c>
      <c r="H48" s="5" t="s">
        <v>27</v>
      </c>
      <c r="I48" s="5">
        <v>691</v>
      </c>
      <c r="J48" s="5">
        <v>59.9</v>
      </c>
      <c r="K48" s="60">
        <v>36</v>
      </c>
      <c r="L48" s="60">
        <v>51</v>
      </c>
      <c r="M48" s="24">
        <f>(691-600)*70.53*0.3%</f>
        <v>19.25469</v>
      </c>
      <c r="N48" s="24">
        <f>(59.9-20-5-5-5)*5.04</f>
        <v>125.496</v>
      </c>
      <c r="O48" s="24">
        <f>K48-M48</f>
        <v>16.74531</v>
      </c>
      <c r="P48" s="24">
        <f>L48-N48</f>
        <v>-74.495999999999995</v>
      </c>
    </row>
    <row r="49" spans="1:16">
      <c r="A49" s="18"/>
      <c r="B49" s="12"/>
      <c r="C49" s="41" t="s">
        <v>95</v>
      </c>
      <c r="D49" s="5"/>
      <c r="E49" s="7" t="s">
        <v>97</v>
      </c>
      <c r="F49" s="64">
        <v>39234</v>
      </c>
      <c r="G49" s="5" t="s">
        <v>62</v>
      </c>
      <c r="H49" s="5"/>
      <c r="I49" s="5"/>
      <c r="J49" s="5"/>
      <c r="K49" s="60"/>
      <c r="L49" s="60"/>
      <c r="M49" s="5"/>
      <c r="N49" s="5"/>
      <c r="O49" s="9"/>
      <c r="P49" s="9"/>
    </row>
    <row r="50" spans="1:16">
      <c r="A50" s="18"/>
      <c r="B50" s="12"/>
      <c r="C50" s="41"/>
      <c r="D50" s="5"/>
      <c r="E50" s="7" t="s">
        <v>98</v>
      </c>
      <c r="F50" s="64">
        <v>41271</v>
      </c>
      <c r="G50" s="5"/>
      <c r="H50" s="5"/>
      <c r="I50" s="5"/>
      <c r="J50" s="5"/>
      <c r="K50" s="60"/>
      <c r="L50" s="60"/>
      <c r="M50" s="5"/>
      <c r="N50" s="5"/>
      <c r="O50" s="9"/>
      <c r="P50" s="9"/>
    </row>
    <row r="51" spans="1:16">
      <c r="A51" s="18"/>
      <c r="B51" s="12"/>
      <c r="C51" s="41"/>
      <c r="D51" s="5"/>
      <c r="E51" s="7"/>
      <c r="F51" s="64"/>
      <c r="G51" s="5"/>
      <c r="H51" s="5"/>
      <c r="I51" s="5"/>
      <c r="J51" s="5"/>
      <c r="K51" s="60"/>
      <c r="L51" s="60"/>
      <c r="M51" s="5"/>
      <c r="N51" s="5"/>
      <c r="O51" s="9"/>
      <c r="P51" s="9"/>
    </row>
    <row r="52" spans="1:16">
      <c r="A52" s="18">
        <v>12</v>
      </c>
      <c r="B52" s="12" t="s">
        <v>99</v>
      </c>
      <c r="C52" s="41" t="s">
        <v>100</v>
      </c>
      <c r="D52" s="5">
        <v>3</v>
      </c>
      <c r="E52" s="7" t="s">
        <v>102</v>
      </c>
      <c r="F52" s="64">
        <v>39038</v>
      </c>
      <c r="G52" s="41" t="s">
        <v>100</v>
      </c>
      <c r="H52" s="5" t="s">
        <v>27</v>
      </c>
      <c r="I52" s="5">
        <v>812</v>
      </c>
      <c r="J52" s="5">
        <v>59.6</v>
      </c>
      <c r="K52" s="60">
        <v>28</v>
      </c>
      <c r="L52" s="60">
        <v>34</v>
      </c>
      <c r="M52" s="24">
        <f>(812-600)*70.53*0.3%</f>
        <v>44.857080000000003</v>
      </c>
      <c r="N52" s="24">
        <f>(59.6-20-5-5-5)*5.04</f>
        <v>123.98400000000001</v>
      </c>
      <c r="O52" s="24">
        <f>K52-M52</f>
        <v>-16.857080000000003</v>
      </c>
      <c r="P52" s="24">
        <v>0</v>
      </c>
    </row>
    <row r="53" spans="1:16">
      <c r="A53" s="18"/>
      <c r="B53" s="12"/>
      <c r="C53" s="41" t="s">
        <v>101</v>
      </c>
      <c r="D53" s="5"/>
      <c r="E53" s="7" t="s">
        <v>103</v>
      </c>
      <c r="F53" s="64">
        <v>39452</v>
      </c>
      <c r="G53" s="5" t="s">
        <v>62</v>
      </c>
      <c r="H53" s="5"/>
      <c r="I53" s="5"/>
      <c r="J53" s="5"/>
      <c r="K53" s="60"/>
      <c r="L53" s="60"/>
      <c r="M53" s="5"/>
      <c r="N53" s="5"/>
      <c r="O53" s="9"/>
      <c r="P53" s="9"/>
    </row>
    <row r="54" spans="1:16">
      <c r="A54" s="18"/>
      <c r="B54" s="12"/>
      <c r="C54" s="41"/>
      <c r="D54" s="5"/>
      <c r="E54" s="7" t="s">
        <v>104</v>
      </c>
      <c r="F54" s="64">
        <v>39822</v>
      </c>
      <c r="G54" s="5"/>
      <c r="H54" s="5"/>
      <c r="I54" s="5"/>
      <c r="J54" s="5"/>
      <c r="K54" s="60"/>
      <c r="L54" s="60"/>
      <c r="M54" s="5"/>
      <c r="N54" s="5"/>
      <c r="O54" s="9"/>
      <c r="P54" s="9"/>
    </row>
    <row r="55" spans="1:16">
      <c r="A55" s="18"/>
      <c r="B55" s="12"/>
      <c r="C55" s="41"/>
      <c r="D55" s="5"/>
      <c r="E55" s="7"/>
      <c r="F55" s="64"/>
      <c r="G55" s="5"/>
      <c r="H55" s="5"/>
      <c r="I55" s="5"/>
      <c r="J55" s="5"/>
      <c r="K55" s="60"/>
      <c r="L55" s="60"/>
      <c r="M55" s="5"/>
      <c r="N55" s="5"/>
      <c r="O55" s="9"/>
      <c r="P55" s="9"/>
    </row>
    <row r="56" spans="1:16">
      <c r="A56" s="18">
        <v>13</v>
      </c>
      <c r="B56" s="12" t="s">
        <v>105</v>
      </c>
      <c r="C56" s="41" t="s">
        <v>106</v>
      </c>
      <c r="D56" s="5">
        <v>3</v>
      </c>
      <c r="E56" s="7" t="s">
        <v>108</v>
      </c>
      <c r="F56" s="64">
        <v>38813</v>
      </c>
      <c r="G56" s="41" t="s">
        <v>106</v>
      </c>
      <c r="H56" s="5" t="s">
        <v>27</v>
      </c>
      <c r="I56" s="5">
        <v>603</v>
      </c>
      <c r="J56" s="5">
        <v>46.6</v>
      </c>
      <c r="K56" s="60">
        <v>164</v>
      </c>
      <c r="L56" s="60">
        <v>30</v>
      </c>
      <c r="M56" s="24">
        <v>0</v>
      </c>
      <c r="N56" s="24">
        <f>(46.6-20-5-5-5)*5.04</f>
        <v>58.464000000000006</v>
      </c>
      <c r="O56" s="24">
        <f>K56-M56</f>
        <v>164</v>
      </c>
      <c r="P56" s="24">
        <v>0</v>
      </c>
    </row>
    <row r="57" spans="1:16">
      <c r="A57" s="18"/>
      <c r="B57" s="12"/>
      <c r="C57" s="41" t="s">
        <v>107</v>
      </c>
      <c r="D57" s="5"/>
      <c r="E57" s="7" t="s">
        <v>109</v>
      </c>
      <c r="F57" s="64">
        <v>39376</v>
      </c>
      <c r="G57" s="5" t="s">
        <v>62</v>
      </c>
      <c r="H57" s="5"/>
      <c r="I57" s="5"/>
      <c r="J57" s="5"/>
      <c r="K57" s="60"/>
      <c r="L57" s="60"/>
      <c r="M57" s="9"/>
      <c r="N57" s="9"/>
      <c r="O57" s="9"/>
      <c r="P57" s="9"/>
    </row>
    <row r="58" spans="1:16">
      <c r="A58" s="18"/>
      <c r="B58" s="12"/>
      <c r="C58" s="41"/>
      <c r="D58" s="5"/>
      <c r="E58" s="7" t="s">
        <v>110</v>
      </c>
      <c r="F58" s="64">
        <v>40705</v>
      </c>
      <c r="G58" s="5"/>
      <c r="H58" s="5"/>
      <c r="I58" s="5"/>
      <c r="J58" s="5"/>
      <c r="K58" s="60"/>
      <c r="L58" s="60"/>
      <c r="M58" s="9"/>
      <c r="N58" s="9"/>
      <c r="O58" s="9"/>
      <c r="P58" s="9"/>
    </row>
    <row r="59" spans="1:16">
      <c r="A59" s="18"/>
      <c r="B59" s="12"/>
      <c r="C59" s="41"/>
      <c r="D59" s="5"/>
      <c r="E59" s="7"/>
      <c r="F59" s="64"/>
      <c r="G59" s="5"/>
      <c r="H59" s="5"/>
      <c r="I59" s="5"/>
      <c r="J59" s="5"/>
      <c r="K59" s="60"/>
      <c r="L59" s="60"/>
      <c r="M59" s="5"/>
      <c r="N59" s="5"/>
      <c r="O59" s="9"/>
      <c r="P59" s="9"/>
    </row>
    <row r="60" spans="1:16">
      <c r="A60" s="18">
        <v>14</v>
      </c>
      <c r="B60" s="12" t="s">
        <v>111</v>
      </c>
      <c r="C60" s="41" t="s">
        <v>112</v>
      </c>
      <c r="D60" s="5">
        <v>3</v>
      </c>
      <c r="E60" s="7" t="s">
        <v>113</v>
      </c>
      <c r="F60" s="64">
        <v>37649</v>
      </c>
      <c r="G60" s="41" t="s">
        <v>112</v>
      </c>
      <c r="H60" s="5" t="s">
        <v>27</v>
      </c>
      <c r="I60" s="5">
        <v>536</v>
      </c>
      <c r="J60" s="5">
        <v>45.1</v>
      </c>
      <c r="K60" s="60">
        <v>34</v>
      </c>
      <c r="L60" s="60">
        <v>28</v>
      </c>
      <c r="M60" s="24">
        <v>0</v>
      </c>
      <c r="N60" s="24">
        <f>(45.1-20-5-5-5)*5.04</f>
        <v>50.904000000000011</v>
      </c>
      <c r="O60" s="24">
        <f>K60-M60</f>
        <v>34</v>
      </c>
      <c r="P60" s="24">
        <v>0</v>
      </c>
    </row>
    <row r="61" spans="1:16">
      <c r="A61" s="18"/>
      <c r="B61" s="12"/>
      <c r="C61" s="41"/>
      <c r="D61" s="5"/>
      <c r="E61" s="7" t="s">
        <v>115</v>
      </c>
      <c r="F61" s="64">
        <v>38635</v>
      </c>
      <c r="G61" s="5" t="s">
        <v>62</v>
      </c>
      <c r="H61" s="5"/>
      <c r="I61" s="5"/>
      <c r="J61" s="5"/>
      <c r="K61" s="60"/>
      <c r="L61" s="60"/>
      <c r="M61" s="5"/>
      <c r="N61" s="5"/>
      <c r="O61" s="9"/>
      <c r="P61" s="9"/>
    </row>
    <row r="62" spans="1:16">
      <c r="A62" s="18"/>
      <c r="B62" s="13"/>
      <c r="C62" s="41"/>
      <c r="D62" s="5"/>
      <c r="E62" s="7" t="s">
        <v>114</v>
      </c>
      <c r="F62" s="64">
        <v>39714</v>
      </c>
      <c r="G62" s="5"/>
      <c r="H62" s="5"/>
      <c r="I62" s="5"/>
      <c r="J62" s="5"/>
      <c r="K62" s="60"/>
      <c r="L62" s="60"/>
      <c r="M62" s="5"/>
      <c r="N62" s="5"/>
      <c r="O62" s="9"/>
      <c r="P62" s="9"/>
    </row>
    <row r="63" spans="1:16">
      <c r="A63" s="18"/>
      <c r="B63" s="12"/>
      <c r="C63" s="41"/>
      <c r="D63" s="5"/>
      <c r="E63" s="7"/>
      <c r="F63" s="64"/>
      <c r="G63" s="5"/>
      <c r="H63" s="5"/>
      <c r="I63" s="5"/>
      <c r="J63" s="5"/>
      <c r="K63" s="60"/>
      <c r="L63" s="60"/>
      <c r="M63" s="9"/>
      <c r="N63" s="9"/>
      <c r="O63" s="9"/>
      <c r="P63" s="9"/>
    </row>
    <row r="64" spans="1:16">
      <c r="A64" s="18">
        <v>15</v>
      </c>
      <c r="B64" s="12" t="s">
        <v>116</v>
      </c>
      <c r="C64" s="41" t="s">
        <v>117</v>
      </c>
      <c r="D64" s="5">
        <v>3</v>
      </c>
      <c r="E64" s="7" t="s">
        <v>119</v>
      </c>
      <c r="F64" s="64">
        <v>40167</v>
      </c>
      <c r="G64" s="41" t="s">
        <v>117</v>
      </c>
      <c r="H64" s="5" t="s">
        <v>27</v>
      </c>
      <c r="I64" s="5">
        <v>868</v>
      </c>
      <c r="J64" s="5">
        <v>57</v>
      </c>
      <c r="K64" s="60">
        <v>182</v>
      </c>
      <c r="L64" s="60">
        <v>189</v>
      </c>
      <c r="M64" s="24">
        <f>(868-600)*70.53*0.3%</f>
        <v>56.706120000000006</v>
      </c>
      <c r="N64" s="24">
        <f>(57-20-5-5-5)*5.04</f>
        <v>110.88</v>
      </c>
      <c r="O64" s="24">
        <f>K64-M64</f>
        <v>125.29388</v>
      </c>
      <c r="P64" s="24">
        <v>0</v>
      </c>
    </row>
    <row r="65" spans="1:16">
      <c r="A65" s="18"/>
      <c r="B65" s="12"/>
      <c r="C65" s="41" t="s">
        <v>118</v>
      </c>
      <c r="D65" s="5"/>
      <c r="E65" s="7" t="s">
        <v>120</v>
      </c>
      <c r="F65" s="64">
        <v>40501</v>
      </c>
      <c r="G65" s="5"/>
      <c r="H65" s="5"/>
      <c r="I65" s="5"/>
      <c r="J65" s="5"/>
      <c r="K65" s="60"/>
      <c r="L65" s="60"/>
      <c r="M65" s="5"/>
      <c r="N65" s="5"/>
      <c r="O65" s="9"/>
      <c r="P65" s="9"/>
    </row>
    <row r="66" spans="1:16">
      <c r="A66" s="18"/>
      <c r="B66" s="12"/>
      <c r="C66" s="41"/>
      <c r="D66" s="5"/>
      <c r="E66" s="7" t="s">
        <v>121</v>
      </c>
      <c r="F66" s="64">
        <v>43207</v>
      </c>
      <c r="G66" s="5"/>
      <c r="H66" s="5"/>
      <c r="I66" s="5"/>
      <c r="J66" s="5"/>
      <c r="K66" s="60"/>
      <c r="L66" s="60"/>
      <c r="M66" s="5"/>
      <c r="N66" s="5"/>
      <c r="O66" s="9"/>
      <c r="P66" s="9"/>
    </row>
    <row r="67" spans="1:16">
      <c r="A67" s="18"/>
      <c r="B67" s="12"/>
      <c r="C67" s="41"/>
      <c r="D67" s="5"/>
      <c r="E67" s="7"/>
      <c r="F67" s="64"/>
      <c r="G67" s="16"/>
      <c r="H67" s="5"/>
      <c r="I67" s="5"/>
      <c r="J67" s="5"/>
      <c r="K67" s="60"/>
      <c r="L67" s="60"/>
      <c r="M67" s="5"/>
      <c r="N67" s="5"/>
      <c r="O67" s="9"/>
      <c r="P67" s="9"/>
    </row>
    <row r="68" spans="1:16">
      <c r="A68" s="18">
        <v>16</v>
      </c>
      <c r="B68" s="12" t="s">
        <v>122</v>
      </c>
      <c r="C68" s="41" t="s">
        <v>123</v>
      </c>
      <c r="D68" s="5">
        <v>3</v>
      </c>
      <c r="E68" s="7" t="s">
        <v>125</v>
      </c>
      <c r="F68" s="65" t="s">
        <v>128</v>
      </c>
      <c r="G68" s="41" t="s">
        <v>123</v>
      </c>
      <c r="H68" s="5" t="s">
        <v>27</v>
      </c>
      <c r="I68" s="5">
        <v>476</v>
      </c>
      <c r="J68" s="5">
        <v>33.799999999999997</v>
      </c>
      <c r="K68" s="60">
        <v>100</v>
      </c>
      <c r="L68" s="60">
        <v>0</v>
      </c>
      <c r="M68" s="24">
        <v>0</v>
      </c>
      <c r="N68" s="24">
        <v>0</v>
      </c>
      <c r="O68" s="24">
        <f>K68-M68</f>
        <v>100</v>
      </c>
      <c r="P68" s="24">
        <v>0</v>
      </c>
    </row>
    <row r="69" spans="1:16">
      <c r="A69" s="18"/>
      <c r="B69" s="12"/>
      <c r="C69" s="41" t="s">
        <v>124</v>
      </c>
      <c r="D69" s="5"/>
      <c r="E69" s="7" t="s">
        <v>126</v>
      </c>
      <c r="F69" s="64">
        <v>40498</v>
      </c>
      <c r="G69" s="5"/>
      <c r="H69" s="5"/>
      <c r="I69" s="5"/>
      <c r="J69" s="5"/>
      <c r="K69" s="60"/>
      <c r="L69" s="60"/>
      <c r="M69" s="5"/>
      <c r="N69" s="5"/>
      <c r="O69" s="9"/>
      <c r="P69" s="9"/>
    </row>
    <row r="70" spans="1:16">
      <c r="A70" s="18"/>
      <c r="B70" s="12"/>
      <c r="C70" s="41"/>
      <c r="D70" s="5"/>
      <c r="E70" s="7" t="s">
        <v>127</v>
      </c>
      <c r="F70" s="64">
        <v>42606</v>
      </c>
      <c r="G70" s="5"/>
      <c r="H70" s="5"/>
      <c r="I70" s="5"/>
      <c r="J70" s="5"/>
      <c r="K70" s="60"/>
      <c r="L70" s="60"/>
      <c r="M70" s="5"/>
      <c r="N70" s="5"/>
      <c r="O70" s="9"/>
      <c r="P70" s="9"/>
    </row>
    <row r="71" spans="1:16">
      <c r="A71" s="18"/>
      <c r="B71" s="12"/>
      <c r="C71" s="41"/>
      <c r="D71" s="5"/>
      <c r="E71" s="7"/>
      <c r="F71" s="5"/>
      <c r="G71" s="5"/>
      <c r="H71" s="5"/>
      <c r="I71" s="5"/>
      <c r="J71" s="5"/>
      <c r="K71" s="60"/>
      <c r="L71" s="60"/>
      <c r="M71" s="5"/>
      <c r="N71" s="5"/>
      <c r="O71" s="9"/>
      <c r="P71" s="9"/>
    </row>
    <row r="72" spans="1:16">
      <c r="A72" s="18">
        <v>17</v>
      </c>
      <c r="B72" s="12" t="s">
        <v>129</v>
      </c>
      <c r="C72" s="41" t="s">
        <v>130</v>
      </c>
      <c r="D72" s="5">
        <v>3</v>
      </c>
      <c r="E72" s="7" t="s">
        <v>131</v>
      </c>
      <c r="F72" s="64">
        <v>41673</v>
      </c>
      <c r="G72" s="41" t="s">
        <v>130</v>
      </c>
      <c r="H72" s="5" t="s">
        <v>27</v>
      </c>
      <c r="I72" s="5">
        <v>518</v>
      </c>
      <c r="J72" s="5">
        <v>46.9</v>
      </c>
      <c r="K72" s="60">
        <v>109</v>
      </c>
      <c r="L72" s="60">
        <v>135</v>
      </c>
      <c r="M72" s="24">
        <v>0</v>
      </c>
      <c r="N72" s="24">
        <f>(46.9-20-5-5-5)*5.04</f>
        <v>59.975999999999992</v>
      </c>
      <c r="O72" s="24">
        <f>K72-M72</f>
        <v>109</v>
      </c>
      <c r="P72" s="24">
        <v>0</v>
      </c>
    </row>
    <row r="73" spans="1:16">
      <c r="A73" s="18"/>
      <c r="B73" s="12"/>
      <c r="C73" s="41"/>
      <c r="D73" s="5"/>
      <c r="E73" s="7" t="s">
        <v>132</v>
      </c>
      <c r="F73" s="64">
        <v>42036</v>
      </c>
      <c r="G73" s="5"/>
      <c r="H73" s="5"/>
      <c r="I73" s="5"/>
      <c r="J73" s="5"/>
      <c r="K73" s="60"/>
      <c r="L73" s="60"/>
      <c r="M73" s="9"/>
      <c r="N73" s="9"/>
      <c r="O73" s="9"/>
      <c r="P73" s="9"/>
    </row>
    <row r="74" spans="1:16">
      <c r="A74" s="18"/>
      <c r="B74" s="12"/>
      <c r="C74" s="41"/>
      <c r="D74" s="5"/>
      <c r="E74" s="7" t="s">
        <v>133</v>
      </c>
      <c r="F74" s="64">
        <v>43191</v>
      </c>
      <c r="G74" s="5"/>
      <c r="H74" s="5"/>
      <c r="I74" s="5"/>
      <c r="J74" s="5"/>
      <c r="K74" s="60"/>
      <c r="L74" s="60"/>
      <c r="M74" s="5"/>
      <c r="N74" s="5"/>
      <c r="O74" s="9"/>
      <c r="P74" s="9"/>
    </row>
    <row r="75" spans="1:16">
      <c r="A75" s="18"/>
      <c r="B75" s="12"/>
      <c r="C75" s="41"/>
      <c r="D75" s="5"/>
      <c r="E75" s="7"/>
      <c r="F75" s="64"/>
      <c r="G75" s="5"/>
      <c r="H75" s="5"/>
      <c r="I75" s="5"/>
      <c r="J75" s="5"/>
      <c r="K75" s="60"/>
      <c r="L75" s="60"/>
      <c r="M75" s="5"/>
      <c r="N75" s="5"/>
      <c r="O75" s="9"/>
      <c r="P75" s="9"/>
    </row>
    <row r="76" spans="1:16">
      <c r="A76" s="18">
        <v>18</v>
      </c>
      <c r="B76" s="12" t="s">
        <v>134</v>
      </c>
      <c r="C76" s="41" t="s">
        <v>135</v>
      </c>
      <c r="D76" s="5">
        <v>3</v>
      </c>
      <c r="E76" s="7" t="s">
        <v>137</v>
      </c>
      <c r="F76" s="64">
        <v>39494</v>
      </c>
      <c r="G76" s="41" t="s">
        <v>135</v>
      </c>
      <c r="H76" s="41"/>
      <c r="I76" s="5">
        <v>1074</v>
      </c>
      <c r="J76" s="5">
        <v>44.9</v>
      </c>
      <c r="K76" s="60">
        <v>225</v>
      </c>
      <c r="L76" s="60">
        <v>127</v>
      </c>
      <c r="M76" s="24">
        <f>(1074-600)*70.53*0.3%</f>
        <v>100.29366</v>
      </c>
      <c r="N76" s="24">
        <f>(44.9-20-5-5-5)*5.04</f>
        <v>49.895999999999994</v>
      </c>
      <c r="O76" s="24">
        <f>K76-M76</f>
        <v>124.70634</v>
      </c>
      <c r="P76" s="24">
        <v>0</v>
      </c>
    </row>
    <row r="77" spans="1:16">
      <c r="A77" s="18"/>
      <c r="B77" s="12"/>
      <c r="C77" s="41" t="s">
        <v>136</v>
      </c>
      <c r="D77" s="5"/>
      <c r="E77" s="7" t="s">
        <v>138</v>
      </c>
      <c r="F77" s="64">
        <v>40323</v>
      </c>
      <c r="G77" s="5"/>
      <c r="H77" s="5"/>
      <c r="I77" s="5"/>
      <c r="J77" s="5"/>
      <c r="K77" s="60"/>
      <c r="L77" s="60"/>
      <c r="M77" s="9"/>
      <c r="N77" s="9"/>
      <c r="O77" s="9"/>
      <c r="P77" s="9"/>
    </row>
    <row r="78" spans="1:16">
      <c r="A78" s="18"/>
      <c r="B78" s="12"/>
      <c r="C78" s="41"/>
      <c r="D78" s="5"/>
      <c r="E78" s="7" t="s">
        <v>139</v>
      </c>
      <c r="F78" s="64">
        <v>41478</v>
      </c>
      <c r="G78" s="5"/>
      <c r="H78" s="5"/>
      <c r="I78" s="5"/>
      <c r="J78" s="5"/>
      <c r="K78" s="60"/>
      <c r="L78" s="60"/>
      <c r="M78" s="5"/>
      <c r="N78" s="5"/>
      <c r="O78" s="9"/>
      <c r="P78" s="9"/>
    </row>
    <row r="79" spans="1:16">
      <c r="A79" s="18"/>
      <c r="B79" s="12"/>
      <c r="C79" s="41"/>
      <c r="D79" s="5"/>
      <c r="E79" s="7"/>
      <c r="F79" s="64"/>
      <c r="G79" s="5"/>
      <c r="H79" s="5"/>
      <c r="I79" s="5"/>
      <c r="J79" s="5"/>
      <c r="K79" s="60"/>
      <c r="L79" s="60"/>
      <c r="M79" s="5"/>
      <c r="N79" s="5"/>
      <c r="O79" s="9"/>
      <c r="P79" s="9"/>
    </row>
    <row r="80" spans="1:16">
      <c r="A80" s="18">
        <v>19</v>
      </c>
      <c r="B80" s="12" t="s">
        <v>145</v>
      </c>
      <c r="C80" s="41" t="s">
        <v>140</v>
      </c>
      <c r="D80" s="5">
        <v>3</v>
      </c>
      <c r="E80" s="7" t="s">
        <v>142</v>
      </c>
      <c r="F80" s="64">
        <v>38167</v>
      </c>
      <c r="G80" s="41" t="s">
        <v>166</v>
      </c>
      <c r="H80" s="5" t="s">
        <v>167</v>
      </c>
      <c r="I80" s="5"/>
      <c r="J80" s="5"/>
      <c r="K80" s="60"/>
      <c r="L80" s="60"/>
      <c r="M80" s="5"/>
      <c r="N80" s="5"/>
      <c r="O80" s="9"/>
      <c r="P80" s="9"/>
    </row>
    <row r="81" spans="1:18">
      <c r="A81" s="18"/>
      <c r="B81" s="12"/>
      <c r="C81" s="41" t="s">
        <v>141</v>
      </c>
      <c r="D81" s="5"/>
      <c r="E81" s="7" t="s">
        <v>143</v>
      </c>
      <c r="F81" s="64">
        <v>39853</v>
      </c>
      <c r="G81" s="5"/>
      <c r="H81" s="5"/>
      <c r="I81" s="5"/>
      <c r="J81" s="5"/>
      <c r="K81" s="60"/>
      <c r="L81" s="60"/>
      <c r="M81" s="5"/>
      <c r="N81" s="5"/>
      <c r="O81" s="9"/>
      <c r="P81" s="9"/>
    </row>
    <row r="82" spans="1:18">
      <c r="A82" s="18"/>
      <c r="B82" s="12"/>
      <c r="C82" s="41"/>
      <c r="D82" s="5"/>
      <c r="E82" s="7" t="s">
        <v>144</v>
      </c>
      <c r="F82" s="64">
        <v>39832</v>
      </c>
      <c r="G82" s="5"/>
      <c r="H82" s="5"/>
      <c r="I82" s="5"/>
      <c r="J82" s="5"/>
      <c r="K82" s="60"/>
      <c r="L82" s="60"/>
      <c r="M82" s="5"/>
      <c r="N82" s="5"/>
      <c r="O82" s="9"/>
      <c r="P82" s="9"/>
    </row>
    <row r="83" spans="1:18">
      <c r="A83" s="18"/>
      <c r="B83" s="12"/>
      <c r="C83" s="41"/>
      <c r="D83" s="5"/>
      <c r="E83" s="7"/>
      <c r="F83" s="64"/>
      <c r="G83" s="5"/>
      <c r="H83" s="5"/>
      <c r="I83" s="5"/>
      <c r="J83" s="5"/>
      <c r="K83" s="60"/>
      <c r="L83" s="60"/>
      <c r="M83" s="5"/>
      <c r="N83" s="9"/>
      <c r="O83" s="9"/>
      <c r="P83" s="9"/>
    </row>
    <row r="84" spans="1:18">
      <c r="A84" s="18">
        <v>20</v>
      </c>
      <c r="B84" s="12" t="s">
        <v>51</v>
      </c>
      <c r="C84" s="41" t="s">
        <v>52</v>
      </c>
      <c r="D84" s="5">
        <v>3</v>
      </c>
      <c r="E84" s="7" t="s">
        <v>54</v>
      </c>
      <c r="F84" s="64">
        <v>37551</v>
      </c>
      <c r="G84" s="41" t="s">
        <v>52</v>
      </c>
      <c r="H84" s="5" t="s">
        <v>27</v>
      </c>
      <c r="I84" s="5">
        <v>663</v>
      </c>
      <c r="J84" s="5">
        <v>44.9</v>
      </c>
      <c r="K84" s="60">
        <v>23</v>
      </c>
      <c r="L84" s="60">
        <v>22</v>
      </c>
      <c r="M84" s="24">
        <f>(663-600)*70.53*0.3%</f>
        <v>13.330170000000001</v>
      </c>
      <c r="N84" s="24">
        <f>(44.9-20-5-5-5)*5.04</f>
        <v>49.895999999999994</v>
      </c>
      <c r="O84" s="24">
        <f>K84-M84</f>
        <v>9.6698299999999993</v>
      </c>
      <c r="P84" s="24">
        <v>0</v>
      </c>
    </row>
    <row r="85" spans="1:18">
      <c r="A85" s="18"/>
      <c r="B85" s="12"/>
      <c r="C85" s="41" t="s">
        <v>53</v>
      </c>
      <c r="D85" s="5"/>
      <c r="E85" s="7" t="s">
        <v>146</v>
      </c>
      <c r="F85" s="64">
        <v>38133</v>
      </c>
      <c r="G85" s="5"/>
      <c r="H85" s="5"/>
      <c r="I85" s="5"/>
      <c r="J85" s="5"/>
      <c r="K85" s="60"/>
      <c r="L85" s="60"/>
      <c r="M85" s="5"/>
      <c r="N85" s="5"/>
      <c r="O85" s="9"/>
      <c r="P85" s="9"/>
    </row>
    <row r="86" spans="1:18">
      <c r="A86" s="18"/>
      <c r="B86" s="12"/>
      <c r="C86" s="41"/>
      <c r="D86" s="5"/>
      <c r="E86" s="7" t="s">
        <v>147</v>
      </c>
      <c r="F86" s="64">
        <v>39466</v>
      </c>
      <c r="G86" s="5"/>
      <c r="H86" s="5"/>
      <c r="I86" s="5"/>
      <c r="J86" s="5"/>
      <c r="K86" s="60"/>
      <c r="L86" s="60"/>
      <c r="M86" s="5"/>
      <c r="N86" s="5"/>
      <c r="O86" s="9"/>
      <c r="P86" s="9"/>
    </row>
    <row r="87" spans="1:18">
      <c r="A87" s="18"/>
      <c r="B87" s="12"/>
      <c r="C87" s="41"/>
      <c r="D87" s="5"/>
      <c r="E87" s="7"/>
      <c r="F87" s="64"/>
      <c r="G87" s="5"/>
      <c r="H87" s="5"/>
      <c r="I87" s="5"/>
      <c r="J87" s="5"/>
      <c r="K87" s="60"/>
      <c r="L87" s="60"/>
      <c r="M87" s="5"/>
      <c r="N87" s="5"/>
      <c r="O87" s="9"/>
      <c r="P87" s="9"/>
    </row>
    <row r="88" spans="1:18">
      <c r="A88" s="18">
        <v>21</v>
      </c>
      <c r="B88" s="12" t="s">
        <v>174</v>
      </c>
      <c r="C88" s="49" t="s">
        <v>179</v>
      </c>
      <c r="D88" s="5">
        <v>4</v>
      </c>
      <c r="E88" s="32" t="s">
        <v>175</v>
      </c>
      <c r="F88" s="64">
        <v>39595</v>
      </c>
      <c r="G88" s="5" t="s">
        <v>179</v>
      </c>
      <c r="H88" s="5" t="s">
        <v>27</v>
      </c>
      <c r="I88" s="5">
        <v>587</v>
      </c>
      <c r="J88" s="5">
        <v>46</v>
      </c>
      <c r="K88" s="60">
        <v>123</v>
      </c>
      <c r="L88" s="60">
        <v>136</v>
      </c>
      <c r="M88" s="24">
        <v>0</v>
      </c>
      <c r="N88" s="24">
        <f>(46-20-5-5-5)*5.04</f>
        <v>55.44</v>
      </c>
      <c r="O88" s="24">
        <f>K88-M88</f>
        <v>123</v>
      </c>
      <c r="P88" s="24">
        <v>0</v>
      </c>
    </row>
    <row r="89" spans="1:18">
      <c r="A89" s="18"/>
      <c r="B89" s="12"/>
      <c r="C89" s="41" t="s">
        <v>180</v>
      </c>
      <c r="D89" s="5"/>
      <c r="E89" s="32" t="s">
        <v>176</v>
      </c>
      <c r="F89" s="64">
        <v>40225</v>
      </c>
      <c r="G89" s="5"/>
      <c r="H89" s="5"/>
      <c r="I89" s="5"/>
      <c r="J89" s="5"/>
      <c r="K89" s="60"/>
      <c r="L89" s="60"/>
      <c r="M89" s="5"/>
      <c r="N89" s="5"/>
      <c r="O89" s="9"/>
      <c r="P89" s="9"/>
    </row>
    <row r="90" spans="1:18">
      <c r="A90" s="18"/>
      <c r="B90" s="12"/>
      <c r="C90" s="41"/>
      <c r="D90" s="5"/>
      <c r="E90" s="32" t="s">
        <v>177</v>
      </c>
      <c r="F90" s="64">
        <v>41140</v>
      </c>
      <c r="G90" s="5"/>
      <c r="H90" s="5"/>
      <c r="I90" s="5"/>
      <c r="J90" s="5"/>
      <c r="K90" s="60"/>
      <c r="L90" s="60"/>
      <c r="M90" s="5"/>
      <c r="N90" s="5"/>
      <c r="O90" s="9"/>
      <c r="P90" s="9"/>
    </row>
    <row r="91" spans="1:18">
      <c r="A91" s="18"/>
      <c r="B91" s="12"/>
      <c r="C91" s="41"/>
      <c r="D91" s="5"/>
      <c r="E91" s="32" t="s">
        <v>178</v>
      </c>
      <c r="F91" s="64">
        <v>41720</v>
      </c>
      <c r="G91" s="5"/>
      <c r="H91" s="5"/>
      <c r="I91" s="5"/>
      <c r="J91" s="5"/>
      <c r="K91" s="60"/>
      <c r="L91" s="60"/>
      <c r="M91" s="9"/>
      <c r="N91" s="9"/>
      <c r="O91" s="9"/>
      <c r="P91" s="9"/>
    </row>
    <row r="92" spans="1:18">
      <c r="A92" s="18"/>
      <c r="B92" s="12"/>
      <c r="C92" s="41"/>
      <c r="D92" s="5"/>
      <c r="E92" s="45"/>
      <c r="F92" s="64"/>
      <c r="G92" s="5"/>
      <c r="H92" s="5"/>
      <c r="I92" s="5"/>
      <c r="J92" s="5"/>
      <c r="K92" s="60"/>
      <c r="L92" s="60"/>
      <c r="M92" s="9"/>
      <c r="N92" s="9"/>
      <c r="O92" s="9"/>
      <c r="P92" s="9"/>
    </row>
    <row r="93" spans="1:18" s="57" customFormat="1">
      <c r="A93" s="34">
        <v>22</v>
      </c>
      <c r="B93" s="50" t="s">
        <v>186</v>
      </c>
      <c r="C93" s="51" t="s">
        <v>185</v>
      </c>
      <c r="D93" s="52">
        <v>4</v>
      </c>
      <c r="E93" s="53" t="s">
        <v>181</v>
      </c>
      <c r="F93" s="66">
        <v>38672</v>
      </c>
      <c r="G93" s="54" t="str">
        <f>C93</f>
        <v>Монгуш Азияна Опей-ооловна</v>
      </c>
      <c r="H93" s="54" t="s">
        <v>27</v>
      </c>
      <c r="I93" s="54">
        <v>504</v>
      </c>
      <c r="J93" s="54">
        <v>46.9</v>
      </c>
      <c r="K93" s="60"/>
      <c r="L93" s="60"/>
      <c r="M93" s="55"/>
      <c r="N93" s="55"/>
      <c r="O93" s="55"/>
      <c r="P93" s="55"/>
      <c r="Q93" s="56"/>
      <c r="R93" s="56"/>
    </row>
    <row r="94" spans="1:18">
      <c r="A94" s="18"/>
      <c r="B94" s="12"/>
      <c r="C94" s="41"/>
      <c r="D94" s="44"/>
      <c r="E94" s="30" t="s">
        <v>182</v>
      </c>
      <c r="F94" s="67">
        <v>39591</v>
      </c>
      <c r="G94" s="5"/>
      <c r="H94" s="5"/>
      <c r="I94" s="5"/>
      <c r="J94" s="5"/>
      <c r="K94" s="60"/>
      <c r="L94" s="60"/>
      <c r="M94" s="9"/>
      <c r="N94" s="9"/>
      <c r="O94" s="9"/>
      <c r="P94" s="9"/>
    </row>
    <row r="95" spans="1:18">
      <c r="A95" s="18"/>
      <c r="B95" s="12"/>
      <c r="C95" s="41"/>
      <c r="D95" s="44"/>
      <c r="E95" s="30" t="s">
        <v>183</v>
      </c>
      <c r="F95" s="67">
        <v>40450</v>
      </c>
      <c r="G95" s="5"/>
      <c r="H95" s="5"/>
      <c r="I95" s="5"/>
      <c r="J95" s="5"/>
      <c r="K95" s="60"/>
      <c r="L95" s="60"/>
      <c r="M95" s="9"/>
      <c r="N95" s="9"/>
      <c r="O95" s="9"/>
      <c r="P95" s="9"/>
    </row>
    <row r="96" spans="1:18">
      <c r="A96" s="18"/>
      <c r="B96" s="12"/>
      <c r="C96" s="41"/>
      <c r="D96" s="44"/>
      <c r="E96" s="30" t="s">
        <v>184</v>
      </c>
      <c r="F96" s="67">
        <v>40976</v>
      </c>
      <c r="G96" s="5"/>
      <c r="H96" s="5"/>
      <c r="I96" s="5"/>
      <c r="J96" s="5"/>
      <c r="K96" s="60"/>
      <c r="L96" s="60"/>
      <c r="M96" s="9"/>
      <c r="N96" s="9"/>
      <c r="O96" s="9"/>
      <c r="P96" s="9"/>
    </row>
    <row r="97" spans="1:18">
      <c r="A97" s="18"/>
      <c r="B97" s="12"/>
      <c r="C97" s="41"/>
      <c r="D97" s="5"/>
      <c r="E97" s="46"/>
      <c r="F97" s="5"/>
      <c r="G97" s="5"/>
      <c r="H97" s="5"/>
      <c r="I97" s="5"/>
      <c r="J97" s="5"/>
      <c r="K97" s="60"/>
      <c r="L97" s="60"/>
      <c r="M97" s="9"/>
      <c r="N97" s="9"/>
      <c r="O97" s="9"/>
      <c r="P97" s="9"/>
    </row>
    <row r="98" spans="1:18" s="27" customFormat="1">
      <c r="A98" s="42">
        <v>23</v>
      </c>
      <c r="B98" s="58" t="s">
        <v>193</v>
      </c>
      <c r="C98" s="59" t="s">
        <v>191</v>
      </c>
      <c r="D98" s="25">
        <v>4</v>
      </c>
      <c r="E98" s="58" t="s">
        <v>187</v>
      </c>
      <c r="F98" s="68">
        <v>41672</v>
      </c>
      <c r="G98" s="25" t="str">
        <f>C98</f>
        <v>Ооржак Сайдам Александровна</v>
      </c>
      <c r="H98" s="25" t="s">
        <v>27</v>
      </c>
      <c r="I98" s="25">
        <v>830</v>
      </c>
      <c r="J98" s="25">
        <v>55.9</v>
      </c>
      <c r="K98" s="60">
        <v>106</v>
      </c>
      <c r="L98" s="60">
        <v>38</v>
      </c>
      <c r="M98" s="61">
        <f>(830-600)*70.53*0.3%</f>
        <v>48.665700000000001</v>
      </c>
      <c r="N98" s="61">
        <f>(55.9-20-5-5-5)*5.04</f>
        <v>105.336</v>
      </c>
      <c r="O98" s="61">
        <f>K98-M98</f>
        <v>57.334299999999999</v>
      </c>
      <c r="P98" s="61">
        <v>0</v>
      </c>
      <c r="Q98" s="26"/>
      <c r="R98" s="26"/>
    </row>
    <row r="99" spans="1:18">
      <c r="A99" s="18"/>
      <c r="B99" s="12"/>
      <c r="C99" s="41" t="s">
        <v>192</v>
      </c>
      <c r="D99" s="5"/>
      <c r="E99" s="31" t="s">
        <v>188</v>
      </c>
      <c r="F99" s="64">
        <v>42208</v>
      </c>
      <c r="G99" s="5"/>
      <c r="H99" s="5"/>
      <c r="I99" s="5"/>
      <c r="J99" s="5"/>
      <c r="K99" s="60"/>
      <c r="L99" s="60"/>
      <c r="M99" s="9"/>
      <c r="N99" s="9"/>
      <c r="O99" s="9"/>
      <c r="P99" s="9"/>
    </row>
    <row r="100" spans="1:18">
      <c r="A100" s="18"/>
      <c r="B100" s="12"/>
      <c r="C100" s="41"/>
      <c r="D100" s="5"/>
      <c r="E100" s="31" t="s">
        <v>189</v>
      </c>
      <c r="F100" s="64">
        <v>42724</v>
      </c>
      <c r="G100" s="5"/>
      <c r="H100" s="5"/>
      <c r="I100" s="5"/>
      <c r="J100" s="5"/>
      <c r="K100" s="60"/>
      <c r="L100" s="60"/>
      <c r="M100" s="9"/>
      <c r="N100" s="9"/>
      <c r="O100" s="9"/>
      <c r="P100" s="9"/>
    </row>
    <row r="101" spans="1:18">
      <c r="A101" s="18"/>
      <c r="B101" s="12"/>
      <c r="C101" s="41"/>
      <c r="D101" s="5"/>
      <c r="E101" s="31" t="s">
        <v>190</v>
      </c>
      <c r="F101" s="5"/>
      <c r="G101" s="5"/>
      <c r="H101" s="5"/>
      <c r="I101" s="5"/>
      <c r="J101" s="5"/>
      <c r="K101" s="60"/>
      <c r="L101" s="60"/>
      <c r="M101" s="9"/>
      <c r="N101" s="9"/>
      <c r="O101" s="9"/>
      <c r="P101" s="9"/>
    </row>
    <row r="102" spans="1:18">
      <c r="A102" s="18"/>
      <c r="B102" s="12"/>
      <c r="C102" s="41"/>
      <c r="D102" s="5"/>
      <c r="E102" s="7"/>
      <c r="F102" s="5"/>
      <c r="G102" s="5"/>
      <c r="H102" s="5"/>
      <c r="I102" s="5"/>
      <c r="J102" s="5"/>
      <c r="K102" s="60"/>
      <c r="L102" s="60"/>
      <c r="M102" s="9"/>
      <c r="N102" s="9"/>
      <c r="O102" s="9"/>
      <c r="P102" s="9"/>
    </row>
    <row r="103" spans="1:18">
      <c r="A103" s="18">
        <v>24</v>
      </c>
      <c r="B103" s="12" t="s">
        <v>194</v>
      </c>
      <c r="C103" s="41" t="s">
        <v>200</v>
      </c>
      <c r="D103" s="5">
        <v>4</v>
      </c>
      <c r="E103" s="7" t="s">
        <v>196</v>
      </c>
      <c r="F103" s="64">
        <v>37522</v>
      </c>
      <c r="G103" s="41" t="s">
        <v>200</v>
      </c>
      <c r="H103" s="5" t="s">
        <v>27</v>
      </c>
      <c r="I103" s="5">
        <v>837</v>
      </c>
      <c r="J103" s="5">
        <v>47.3</v>
      </c>
      <c r="K103" s="60">
        <v>176</v>
      </c>
      <c r="L103" s="60">
        <v>141</v>
      </c>
      <c r="M103" s="61">
        <f>(837-600)*70.53*0.3%</f>
        <v>50.146830000000001</v>
      </c>
      <c r="N103" s="61">
        <f>(47.3-20-5-5-5)*5.04</f>
        <v>61.991999999999983</v>
      </c>
      <c r="O103" s="61">
        <f>K103-M103</f>
        <v>125.85317000000001</v>
      </c>
      <c r="P103" s="61">
        <v>0</v>
      </c>
    </row>
    <row r="104" spans="1:18">
      <c r="A104" s="18"/>
      <c r="B104" s="12"/>
      <c r="C104" s="41" t="s">
        <v>195</v>
      </c>
      <c r="D104" s="5"/>
      <c r="E104" s="7" t="s">
        <v>197</v>
      </c>
      <c r="F104" s="64">
        <v>40769</v>
      </c>
      <c r="G104" s="5"/>
      <c r="H104" s="5"/>
      <c r="I104" s="5"/>
      <c r="J104" s="5"/>
      <c r="K104" s="60"/>
      <c r="L104" s="60"/>
      <c r="M104" s="9"/>
      <c r="N104" s="9"/>
      <c r="O104" s="9"/>
      <c r="P104" s="9"/>
    </row>
    <row r="105" spans="1:18">
      <c r="A105" s="18"/>
      <c r="B105" s="12"/>
      <c r="C105" s="41"/>
      <c r="D105" s="5"/>
      <c r="E105" s="7" t="s">
        <v>198</v>
      </c>
      <c r="F105" s="64">
        <v>42502</v>
      </c>
      <c r="G105" s="5"/>
      <c r="H105" s="5"/>
      <c r="I105" s="5"/>
      <c r="J105" s="5"/>
      <c r="K105" s="60"/>
      <c r="L105" s="60"/>
      <c r="M105" s="9"/>
      <c r="N105" s="9"/>
      <c r="O105" s="9"/>
      <c r="P105" s="9"/>
    </row>
    <row r="106" spans="1:18">
      <c r="A106" s="18"/>
      <c r="B106" s="12"/>
      <c r="C106" s="41"/>
      <c r="D106" s="5"/>
      <c r="E106" s="7" t="s">
        <v>199</v>
      </c>
      <c r="F106" s="64">
        <v>43424</v>
      </c>
      <c r="G106" s="16"/>
      <c r="H106" s="5"/>
      <c r="I106" s="5"/>
      <c r="J106" s="5"/>
      <c r="K106" s="60"/>
      <c r="L106" s="60"/>
      <c r="M106" s="9"/>
      <c r="N106" s="9"/>
      <c r="O106" s="9"/>
      <c r="P106" s="9"/>
    </row>
    <row r="107" spans="1:18">
      <c r="A107" s="18"/>
      <c r="B107" s="12"/>
      <c r="C107" s="41"/>
      <c r="D107" s="5"/>
      <c r="E107" s="7"/>
      <c r="F107" s="64"/>
      <c r="G107" s="5"/>
      <c r="H107" s="5"/>
      <c r="I107" s="5"/>
      <c r="J107" s="5"/>
      <c r="K107" s="60"/>
      <c r="L107" s="60"/>
      <c r="M107" s="5"/>
      <c r="N107" s="5"/>
      <c r="O107" s="9"/>
      <c r="P107" s="9"/>
    </row>
    <row r="108" spans="1:18">
      <c r="A108" s="18">
        <v>25</v>
      </c>
      <c r="B108" s="43" t="s">
        <v>202</v>
      </c>
      <c r="C108" s="12" t="s">
        <v>201</v>
      </c>
      <c r="D108" s="5">
        <v>4</v>
      </c>
      <c r="E108" s="7" t="s">
        <v>203</v>
      </c>
      <c r="F108" s="64">
        <v>38348</v>
      </c>
      <c r="G108" s="12" t="s">
        <v>201</v>
      </c>
      <c r="H108" s="5" t="s">
        <v>27</v>
      </c>
      <c r="I108" s="5">
        <v>538</v>
      </c>
      <c r="J108" s="5">
        <v>47.9</v>
      </c>
      <c r="K108" s="60">
        <v>20</v>
      </c>
      <c r="L108" s="60">
        <v>30</v>
      </c>
      <c r="M108" s="61">
        <v>0</v>
      </c>
      <c r="N108" s="61">
        <f>(47.9-20-5-5-5)*5.04</f>
        <v>65.015999999999991</v>
      </c>
      <c r="O108" s="61">
        <f>K108-M108</f>
        <v>20</v>
      </c>
      <c r="P108" s="61">
        <v>0</v>
      </c>
    </row>
    <row r="109" spans="1:18">
      <c r="A109" s="18"/>
      <c r="B109" s="12"/>
      <c r="C109" s="12" t="s">
        <v>205</v>
      </c>
      <c r="D109" s="5"/>
      <c r="E109" s="7" t="s">
        <v>204</v>
      </c>
      <c r="F109" s="64">
        <v>39961</v>
      </c>
      <c r="G109" s="5"/>
      <c r="H109" s="5"/>
      <c r="I109" s="5"/>
      <c r="J109" s="5"/>
      <c r="K109" s="60"/>
      <c r="L109" s="60"/>
      <c r="M109" s="9"/>
      <c r="N109" s="9"/>
      <c r="O109" s="9"/>
      <c r="P109" s="9"/>
    </row>
    <row r="110" spans="1:18">
      <c r="A110" s="18"/>
      <c r="B110" s="12"/>
      <c r="C110" s="41"/>
      <c r="D110" s="5"/>
      <c r="E110" s="7" t="s">
        <v>206</v>
      </c>
      <c r="F110" s="64">
        <v>40619</v>
      </c>
      <c r="G110" s="5"/>
      <c r="H110" s="5"/>
      <c r="I110" s="5"/>
      <c r="J110" s="5"/>
      <c r="K110" s="60"/>
      <c r="L110" s="60"/>
      <c r="M110" s="5"/>
      <c r="N110" s="5"/>
      <c r="O110" s="9"/>
      <c r="P110" s="9"/>
    </row>
    <row r="111" spans="1:18">
      <c r="A111" s="18"/>
      <c r="B111" s="12"/>
      <c r="C111" s="41"/>
      <c r="D111" s="5"/>
      <c r="E111" s="7" t="s">
        <v>207</v>
      </c>
      <c r="F111" s="64">
        <v>42883</v>
      </c>
      <c r="G111" s="5"/>
      <c r="H111" s="5"/>
      <c r="I111" s="5"/>
      <c r="J111" s="5"/>
      <c r="K111" s="60"/>
      <c r="L111" s="60"/>
      <c r="M111" s="5"/>
      <c r="N111" s="9"/>
      <c r="O111" s="9"/>
      <c r="P111" s="9"/>
    </row>
    <row r="112" spans="1:18">
      <c r="A112" s="18"/>
      <c r="B112" s="12"/>
      <c r="C112" s="41"/>
      <c r="D112" s="5"/>
      <c r="E112" s="7"/>
      <c r="F112" s="64"/>
      <c r="G112" s="5"/>
      <c r="H112" s="5"/>
      <c r="I112" s="5"/>
      <c r="J112" s="5"/>
      <c r="K112" s="60"/>
      <c r="L112" s="60"/>
      <c r="M112" s="9"/>
      <c r="N112" s="9"/>
      <c r="O112" s="9"/>
      <c r="P112" s="9"/>
    </row>
    <row r="113" spans="1:16">
      <c r="A113" s="18">
        <v>26</v>
      </c>
      <c r="B113" s="12" t="s">
        <v>208</v>
      </c>
      <c r="C113" s="41" t="s">
        <v>209</v>
      </c>
      <c r="D113" s="5">
        <v>4</v>
      </c>
      <c r="E113" s="7" t="s">
        <v>211</v>
      </c>
      <c r="F113" s="64">
        <v>39221</v>
      </c>
      <c r="G113" s="41" t="s">
        <v>209</v>
      </c>
      <c r="H113" s="5" t="s">
        <v>27</v>
      </c>
      <c r="I113" s="5">
        <v>600</v>
      </c>
      <c r="J113" s="5">
        <v>58.1</v>
      </c>
      <c r="K113" s="60">
        <v>85</v>
      </c>
      <c r="L113" s="60">
        <v>0</v>
      </c>
      <c r="M113" s="61">
        <v>0</v>
      </c>
      <c r="N113" s="61">
        <f>(58.1-20-5-5-5)*5.04</f>
        <v>116.42400000000001</v>
      </c>
      <c r="O113" s="61">
        <f>K113-M113</f>
        <v>85</v>
      </c>
      <c r="P113" s="61">
        <v>0</v>
      </c>
    </row>
    <row r="114" spans="1:16">
      <c r="A114" s="18"/>
      <c r="B114" s="12"/>
      <c r="C114" s="41" t="s">
        <v>210</v>
      </c>
      <c r="D114" s="5"/>
      <c r="E114" s="7" t="s">
        <v>212</v>
      </c>
      <c r="F114" s="64">
        <v>39893</v>
      </c>
      <c r="G114" s="5"/>
      <c r="H114" s="5"/>
      <c r="I114" s="5"/>
      <c r="J114" s="5"/>
      <c r="K114" s="60"/>
      <c r="L114" s="60"/>
      <c r="M114" s="9"/>
      <c r="N114" s="9"/>
      <c r="O114" s="9"/>
      <c r="P114" s="9"/>
    </row>
    <row r="115" spans="1:16">
      <c r="A115" s="18"/>
      <c r="B115" s="12"/>
      <c r="C115" s="41"/>
      <c r="D115" s="5"/>
      <c r="E115" s="7" t="s">
        <v>213</v>
      </c>
      <c r="F115" s="64">
        <v>41084</v>
      </c>
      <c r="G115" s="5"/>
      <c r="H115" s="5"/>
      <c r="I115" s="5"/>
      <c r="J115" s="5"/>
      <c r="K115" s="60"/>
      <c r="L115" s="60"/>
      <c r="M115" s="5"/>
      <c r="N115" s="5"/>
      <c r="O115" s="9"/>
      <c r="P115" s="9"/>
    </row>
    <row r="116" spans="1:16">
      <c r="A116" s="18"/>
      <c r="B116" s="12"/>
      <c r="C116" s="41"/>
      <c r="D116" s="5"/>
      <c r="E116" s="7" t="s">
        <v>214</v>
      </c>
      <c r="F116" s="64">
        <v>41900</v>
      </c>
      <c r="G116" s="5"/>
      <c r="H116" s="5"/>
      <c r="I116" s="5"/>
      <c r="J116" s="5"/>
      <c r="K116" s="60"/>
      <c r="L116" s="60"/>
      <c r="M116" s="5"/>
      <c r="N116" s="5"/>
      <c r="O116" s="9"/>
      <c r="P116" s="9"/>
    </row>
    <row r="117" spans="1:16">
      <c r="A117" s="18"/>
      <c r="B117" s="12"/>
      <c r="C117" s="41"/>
      <c r="D117" s="5"/>
      <c r="E117" s="7"/>
      <c r="F117" s="5"/>
      <c r="G117" s="5"/>
      <c r="H117" s="5"/>
      <c r="I117" s="5"/>
      <c r="J117" s="5"/>
      <c r="K117" s="60"/>
      <c r="L117" s="60"/>
      <c r="M117" s="5"/>
      <c r="N117" s="5"/>
      <c r="O117" s="9"/>
      <c r="P117" s="9"/>
    </row>
    <row r="118" spans="1:16">
      <c r="A118" s="18">
        <v>27</v>
      </c>
      <c r="B118" s="14" t="s">
        <v>215</v>
      </c>
      <c r="C118" s="41" t="s">
        <v>216</v>
      </c>
      <c r="D118" s="5">
        <v>4</v>
      </c>
      <c r="E118" s="7" t="s">
        <v>218</v>
      </c>
      <c r="F118" s="64">
        <v>39961</v>
      </c>
      <c r="G118" s="41" t="s">
        <v>216</v>
      </c>
      <c r="H118" s="5" t="s">
        <v>27</v>
      </c>
      <c r="I118" s="5">
        <v>793</v>
      </c>
      <c r="J118" s="5">
        <v>61.5</v>
      </c>
      <c r="K118" s="60">
        <v>25</v>
      </c>
      <c r="L118" s="60">
        <v>42</v>
      </c>
      <c r="M118" s="61">
        <f>(793-600)*70.53*0.3%</f>
        <v>40.836870000000005</v>
      </c>
      <c r="N118" s="61">
        <f>(61.5-20-5-5-5)*5.04</f>
        <v>133.56</v>
      </c>
      <c r="O118" s="61">
        <f>K118-M118</f>
        <v>-15.836870000000005</v>
      </c>
      <c r="P118" s="61">
        <v>0</v>
      </c>
    </row>
    <row r="119" spans="1:16">
      <c r="A119" s="18"/>
      <c r="B119" s="14"/>
      <c r="C119" s="41" t="s">
        <v>217</v>
      </c>
      <c r="D119" s="5"/>
      <c r="E119" s="7" t="s">
        <v>219</v>
      </c>
      <c r="F119" s="64">
        <v>39961</v>
      </c>
      <c r="G119" s="5"/>
      <c r="H119" s="5"/>
      <c r="I119" s="5"/>
      <c r="J119" s="5"/>
      <c r="K119" s="60"/>
      <c r="L119" s="60"/>
      <c r="M119" s="9"/>
      <c r="N119" s="9"/>
      <c r="O119" s="9"/>
      <c r="P119" s="9"/>
    </row>
    <row r="120" spans="1:16">
      <c r="A120" s="18"/>
      <c r="B120" s="12"/>
      <c r="C120" s="41"/>
      <c r="D120" s="5"/>
      <c r="E120" s="7" t="s">
        <v>220</v>
      </c>
      <c r="F120" s="64">
        <v>37890</v>
      </c>
      <c r="G120" s="5"/>
      <c r="H120" s="5"/>
      <c r="I120" s="5"/>
      <c r="J120" s="5"/>
      <c r="K120" s="60"/>
      <c r="L120" s="60"/>
      <c r="M120" s="5"/>
      <c r="N120" s="5"/>
      <c r="O120" s="9"/>
      <c r="P120" s="9"/>
    </row>
    <row r="121" spans="1:16">
      <c r="A121" s="18"/>
      <c r="B121" s="12"/>
      <c r="C121" s="41"/>
      <c r="D121" s="5"/>
      <c r="E121" s="7" t="s">
        <v>221</v>
      </c>
      <c r="F121" s="64">
        <v>41940</v>
      </c>
      <c r="G121" s="5"/>
      <c r="H121" s="5"/>
      <c r="I121" s="5"/>
      <c r="J121" s="5"/>
      <c r="K121" s="60"/>
      <c r="L121" s="60"/>
      <c r="M121" s="5"/>
      <c r="N121" s="5"/>
      <c r="O121" s="9"/>
      <c r="P121" s="9"/>
    </row>
    <row r="122" spans="1:16">
      <c r="A122" s="18"/>
      <c r="B122" s="12"/>
      <c r="C122" s="41"/>
      <c r="D122" s="5"/>
      <c r="E122" s="7"/>
      <c r="F122" s="64"/>
      <c r="G122" s="5"/>
      <c r="H122" s="5"/>
      <c r="I122" s="5"/>
      <c r="J122" s="5"/>
      <c r="K122" s="60"/>
      <c r="L122" s="60"/>
      <c r="M122" s="5"/>
      <c r="N122" s="5"/>
      <c r="O122" s="9"/>
      <c r="P122" s="9"/>
    </row>
    <row r="123" spans="1:16">
      <c r="A123" s="18">
        <v>28</v>
      </c>
      <c r="B123" s="14" t="s">
        <v>222</v>
      </c>
      <c r="C123" s="41" t="s">
        <v>223</v>
      </c>
      <c r="D123" s="5">
        <v>5</v>
      </c>
      <c r="E123" s="7" t="s">
        <v>225</v>
      </c>
      <c r="F123" s="64">
        <v>39306</v>
      </c>
      <c r="G123" s="15" t="s">
        <v>229</v>
      </c>
      <c r="H123" s="5" t="s">
        <v>27</v>
      </c>
      <c r="I123" s="5">
        <v>722</v>
      </c>
      <c r="J123" s="5">
        <v>63.8</v>
      </c>
      <c r="K123" s="60">
        <v>50</v>
      </c>
      <c r="L123" s="60">
        <v>75</v>
      </c>
      <c r="M123" s="61">
        <f>(722-600)*70.53*0.3%</f>
        <v>25.813980000000001</v>
      </c>
      <c r="N123" s="61">
        <f>(63.8-20-5-5-5)*5.04</f>
        <v>145.15199999999999</v>
      </c>
      <c r="O123" s="61">
        <f>K123-M123</f>
        <v>24.186019999999999</v>
      </c>
      <c r="P123" s="61">
        <v>0</v>
      </c>
    </row>
    <row r="124" spans="1:16">
      <c r="A124" s="18"/>
      <c r="B124" s="12"/>
      <c r="C124" s="41" t="s">
        <v>224</v>
      </c>
      <c r="D124" s="5"/>
      <c r="E124" s="7" t="s">
        <v>226</v>
      </c>
      <c r="F124" s="64">
        <v>41546</v>
      </c>
      <c r="G124" s="5"/>
      <c r="H124" s="5"/>
      <c r="I124" s="5"/>
      <c r="J124" s="5"/>
      <c r="K124" s="60"/>
      <c r="L124" s="60"/>
      <c r="M124" s="9"/>
      <c r="N124" s="9"/>
      <c r="O124" s="9"/>
      <c r="P124" s="9"/>
    </row>
    <row r="125" spans="1:16">
      <c r="A125" s="18"/>
      <c r="B125" s="12"/>
      <c r="C125" s="41"/>
      <c r="D125" s="5"/>
      <c r="E125" s="7" t="s">
        <v>227</v>
      </c>
      <c r="F125" s="64">
        <v>43304</v>
      </c>
      <c r="G125" s="5"/>
      <c r="H125" s="5"/>
      <c r="I125" s="5"/>
      <c r="J125" s="5"/>
      <c r="K125" s="60"/>
      <c r="L125" s="60"/>
      <c r="M125" s="5"/>
      <c r="N125" s="5"/>
      <c r="O125" s="9"/>
      <c r="P125" s="9"/>
    </row>
    <row r="126" spans="1:16">
      <c r="A126" s="18"/>
      <c r="B126" s="12"/>
      <c r="C126" s="41"/>
      <c r="D126" s="5"/>
      <c r="E126" s="7" t="s">
        <v>228</v>
      </c>
      <c r="F126" s="64">
        <v>43304</v>
      </c>
      <c r="G126" s="5"/>
      <c r="H126" s="5"/>
      <c r="I126" s="5"/>
      <c r="J126" s="5"/>
      <c r="K126" s="60"/>
      <c r="L126" s="60"/>
      <c r="M126" s="5"/>
      <c r="N126" s="9"/>
      <c r="O126" s="9"/>
      <c r="P126" s="9"/>
    </row>
    <row r="127" spans="1:16">
      <c r="A127" s="18"/>
      <c r="B127" s="12"/>
      <c r="C127" s="41"/>
      <c r="D127" s="5"/>
      <c r="E127" s="31" t="s">
        <v>157</v>
      </c>
      <c r="F127" s="64">
        <v>42741</v>
      </c>
      <c r="G127" s="5"/>
      <c r="H127" s="5"/>
      <c r="I127" s="5"/>
      <c r="J127" s="5"/>
      <c r="K127" s="60"/>
      <c r="L127" s="60"/>
      <c r="M127" s="5"/>
      <c r="N127" s="5"/>
      <c r="O127" s="9"/>
      <c r="P127" s="9"/>
    </row>
    <row r="128" spans="1:16">
      <c r="A128" s="18"/>
      <c r="B128" s="12"/>
      <c r="C128" s="41"/>
      <c r="D128" s="5"/>
      <c r="E128" s="7"/>
      <c r="F128" s="5"/>
      <c r="G128" s="5"/>
      <c r="H128" s="5"/>
      <c r="I128" s="5"/>
      <c r="J128" s="5"/>
      <c r="K128" s="60"/>
      <c r="L128" s="60"/>
      <c r="M128" s="5"/>
      <c r="N128" s="5"/>
      <c r="O128" s="9"/>
      <c r="P128" s="9"/>
    </row>
    <row r="129" spans="1:16">
      <c r="A129" s="18">
        <v>29</v>
      </c>
      <c r="B129" s="43" t="s">
        <v>165</v>
      </c>
      <c r="C129" s="47" t="s">
        <v>163</v>
      </c>
      <c r="D129" s="5">
        <v>5</v>
      </c>
      <c r="E129" s="31" t="s">
        <v>161</v>
      </c>
      <c r="F129" s="64">
        <v>29400</v>
      </c>
      <c r="G129" s="48" t="str">
        <f>C129</f>
        <v>Ооржак Орланмаа Владимировна</v>
      </c>
      <c r="H129" s="5" t="e">
        <f>#REF!</f>
        <v>#REF!</v>
      </c>
      <c r="I129" s="5">
        <v>594</v>
      </c>
      <c r="J129" s="5">
        <v>48.7</v>
      </c>
      <c r="K129" s="60">
        <v>125</v>
      </c>
      <c r="L129" s="60">
        <v>150</v>
      </c>
      <c r="M129" s="24">
        <v>0</v>
      </c>
      <c r="N129" s="24">
        <f>(48.7-20-5-5-5)*5.04</f>
        <v>69.048000000000016</v>
      </c>
      <c r="O129" s="24">
        <f>K129-M129</f>
        <v>125</v>
      </c>
      <c r="P129" s="24">
        <v>0</v>
      </c>
    </row>
    <row r="130" spans="1:16">
      <c r="A130" s="18"/>
      <c r="B130" s="12"/>
      <c r="C130" s="47" t="s">
        <v>164</v>
      </c>
      <c r="D130" s="5"/>
      <c r="E130" s="31" t="s">
        <v>162</v>
      </c>
      <c r="F130" s="64">
        <v>38979</v>
      </c>
      <c r="G130" s="5"/>
      <c r="H130" s="5"/>
      <c r="I130" s="5"/>
      <c r="J130" s="5"/>
      <c r="K130" s="60"/>
      <c r="L130" s="60"/>
      <c r="M130" s="5"/>
      <c r="N130" s="5"/>
      <c r="O130" s="9"/>
      <c r="P130" s="9"/>
    </row>
    <row r="131" spans="1:16">
      <c r="A131" s="18"/>
      <c r="B131" s="12"/>
      <c r="C131" s="41"/>
      <c r="D131" s="5"/>
      <c r="E131" s="31" t="s">
        <v>158</v>
      </c>
      <c r="F131" s="64">
        <v>40039</v>
      </c>
      <c r="G131" s="5"/>
      <c r="H131" s="5"/>
      <c r="I131" s="5"/>
      <c r="J131" s="5"/>
      <c r="K131" s="60"/>
      <c r="L131" s="60"/>
      <c r="M131" s="5"/>
      <c r="N131" s="5"/>
      <c r="O131" s="9"/>
      <c r="P131" s="9"/>
    </row>
    <row r="132" spans="1:16">
      <c r="A132" s="18"/>
      <c r="B132" s="12"/>
      <c r="C132" s="41"/>
      <c r="D132" s="5"/>
      <c r="E132" s="31" t="s">
        <v>159</v>
      </c>
      <c r="F132" s="64">
        <v>40998</v>
      </c>
      <c r="G132" s="5"/>
      <c r="H132" s="5"/>
      <c r="I132" s="5"/>
      <c r="J132" s="5"/>
      <c r="K132" s="60"/>
      <c r="L132" s="60"/>
      <c r="M132" s="5"/>
      <c r="N132" s="5"/>
      <c r="O132" s="9"/>
      <c r="P132" s="9"/>
    </row>
    <row r="133" spans="1:16">
      <c r="A133" s="18"/>
      <c r="B133" s="12"/>
      <c r="C133" s="41"/>
      <c r="D133" s="5"/>
      <c r="E133" s="31" t="s">
        <v>160</v>
      </c>
      <c r="F133" s="64">
        <v>42986</v>
      </c>
      <c r="G133" s="5"/>
      <c r="H133" s="5"/>
      <c r="I133" s="5"/>
      <c r="J133" s="5"/>
      <c r="K133" s="60"/>
      <c r="L133" s="60"/>
      <c r="M133" s="5"/>
      <c r="N133" s="5"/>
      <c r="O133" s="9"/>
      <c r="P133" s="9"/>
    </row>
    <row r="134" spans="1:16">
      <c r="A134" s="18"/>
      <c r="B134" s="12"/>
      <c r="C134" s="41"/>
      <c r="D134" s="5"/>
      <c r="E134" s="7"/>
      <c r="F134" s="64"/>
      <c r="G134" s="17"/>
      <c r="H134" s="5"/>
      <c r="I134" s="5"/>
      <c r="J134" s="5"/>
      <c r="K134" s="60"/>
      <c r="L134" s="60"/>
      <c r="M134" s="9"/>
      <c r="N134" s="9"/>
      <c r="O134" s="9"/>
      <c r="P134" s="9"/>
    </row>
    <row r="135" spans="1:16">
      <c r="A135" s="18">
        <v>30</v>
      </c>
      <c r="B135" s="12" t="s">
        <v>173</v>
      </c>
      <c r="C135" s="41" t="s">
        <v>230</v>
      </c>
      <c r="D135" s="5">
        <v>5</v>
      </c>
      <c r="E135" s="7" t="s">
        <v>168</v>
      </c>
      <c r="F135" s="64">
        <v>38718</v>
      </c>
      <c r="G135" s="5" t="str">
        <f>C135</f>
        <v>Ооржак Джемма Мандановна</v>
      </c>
      <c r="H135" s="5" t="s">
        <v>27</v>
      </c>
      <c r="I135" s="5">
        <v>739</v>
      </c>
      <c r="J135" s="5">
        <v>46.7</v>
      </c>
      <c r="K135" s="60">
        <v>155</v>
      </c>
      <c r="L135" s="60">
        <v>136</v>
      </c>
      <c r="M135" s="24">
        <v>0</v>
      </c>
      <c r="N135" s="24">
        <f>(46.7-20-5-5-5)*5.04</f>
        <v>58.968000000000018</v>
      </c>
      <c r="O135" s="24">
        <f>K135-M135</f>
        <v>155</v>
      </c>
      <c r="P135" s="24">
        <v>0</v>
      </c>
    </row>
    <row r="136" spans="1:16">
      <c r="A136" s="18"/>
      <c r="B136" s="12"/>
      <c r="C136" s="41"/>
      <c r="D136" s="5"/>
      <c r="E136" s="7" t="s">
        <v>169</v>
      </c>
      <c r="F136" s="64">
        <v>39233</v>
      </c>
      <c r="G136" s="5"/>
      <c r="H136" s="5"/>
      <c r="I136" s="5"/>
      <c r="J136" s="5"/>
      <c r="K136" s="60"/>
      <c r="L136" s="60"/>
      <c r="M136" s="5"/>
      <c r="N136" s="5"/>
      <c r="O136" s="9"/>
      <c r="P136" s="9"/>
    </row>
    <row r="137" spans="1:16">
      <c r="A137" s="18"/>
      <c r="B137" s="12"/>
      <c r="C137" s="41"/>
      <c r="D137" s="5"/>
      <c r="E137" s="7" t="s">
        <v>170</v>
      </c>
      <c r="F137" s="64">
        <v>40217</v>
      </c>
      <c r="G137" s="5"/>
      <c r="H137" s="5"/>
      <c r="I137" s="5"/>
      <c r="J137" s="5"/>
      <c r="K137" s="60"/>
      <c r="L137" s="60"/>
      <c r="M137" s="5"/>
      <c r="N137" s="5"/>
      <c r="O137" s="9"/>
      <c r="P137" s="9"/>
    </row>
    <row r="138" spans="1:16">
      <c r="A138" s="18"/>
      <c r="B138" s="12"/>
      <c r="C138" s="41"/>
      <c r="D138" s="5"/>
      <c r="E138" s="7" t="s">
        <v>171</v>
      </c>
      <c r="F138" s="64">
        <v>40597</v>
      </c>
      <c r="G138" s="5"/>
      <c r="H138" s="5"/>
      <c r="I138" s="5"/>
      <c r="J138" s="5"/>
      <c r="K138" s="60"/>
      <c r="L138" s="60"/>
      <c r="M138" s="5"/>
      <c r="N138" s="5"/>
      <c r="O138" s="9"/>
      <c r="P138" s="9"/>
    </row>
    <row r="139" spans="1:16">
      <c r="A139" s="18"/>
      <c r="B139" s="12"/>
      <c r="C139" s="41"/>
      <c r="D139" s="5"/>
      <c r="E139" s="7" t="s">
        <v>172</v>
      </c>
      <c r="F139" s="64">
        <v>41016</v>
      </c>
      <c r="G139" s="5"/>
      <c r="H139" s="5"/>
      <c r="I139" s="5"/>
      <c r="J139" s="5"/>
      <c r="K139" s="60"/>
      <c r="L139" s="60"/>
      <c r="M139" s="9"/>
      <c r="N139" s="9"/>
      <c r="O139" s="9"/>
      <c r="P139" s="9"/>
    </row>
    <row r="140" spans="1:16">
      <c r="A140" s="18"/>
      <c r="B140" s="12"/>
      <c r="C140" s="41"/>
      <c r="D140" s="5"/>
      <c r="E140" s="7"/>
      <c r="F140" s="64"/>
      <c r="G140" s="5"/>
      <c r="H140" s="5"/>
      <c r="I140" s="5"/>
      <c r="J140" s="5"/>
      <c r="K140" s="60"/>
      <c r="L140" s="60"/>
      <c r="M140" s="9"/>
      <c r="N140" s="9"/>
      <c r="O140" s="9"/>
      <c r="P140" s="9"/>
    </row>
    <row r="141" spans="1:16">
      <c r="A141" s="18">
        <v>31</v>
      </c>
      <c r="B141" s="12" t="s">
        <v>238</v>
      </c>
      <c r="C141" s="41" t="s">
        <v>156</v>
      </c>
      <c r="D141" s="5">
        <v>5</v>
      </c>
      <c r="E141" s="7" t="s">
        <v>232</v>
      </c>
      <c r="F141" s="64">
        <v>37440</v>
      </c>
      <c r="G141" s="5" t="str">
        <f>C141</f>
        <v>Ооржак Сюзанна Александровна</v>
      </c>
      <c r="H141" s="5" t="s">
        <v>27</v>
      </c>
      <c r="I141" s="5">
        <v>830</v>
      </c>
      <c r="J141" s="5">
        <v>46.3</v>
      </c>
      <c r="K141" s="60">
        <v>106</v>
      </c>
      <c r="L141" s="60">
        <v>24</v>
      </c>
      <c r="M141" s="61">
        <f>(830-600)*70.53*0.3%</f>
        <v>48.665700000000001</v>
      </c>
      <c r="N141" s="24">
        <f>(46.3-20-5-5-5)*5.04</f>
        <v>56.951999999999984</v>
      </c>
      <c r="O141" s="24">
        <f>K141-M141</f>
        <v>57.334299999999999</v>
      </c>
      <c r="P141" s="24">
        <v>0</v>
      </c>
    </row>
    <row r="142" spans="1:16">
      <c r="A142" s="18"/>
      <c r="B142" s="12"/>
      <c r="C142" s="41" t="s">
        <v>231</v>
      </c>
      <c r="D142" s="5"/>
      <c r="E142" s="7" t="s">
        <v>233</v>
      </c>
      <c r="F142" s="64">
        <v>38143</v>
      </c>
      <c r="G142" s="5"/>
      <c r="H142" s="5"/>
      <c r="I142" s="5"/>
      <c r="J142" s="5"/>
      <c r="K142" s="60"/>
      <c r="L142" s="60"/>
      <c r="M142" s="9"/>
      <c r="N142" s="9"/>
      <c r="O142" s="9"/>
      <c r="P142" s="9"/>
    </row>
    <row r="143" spans="1:16">
      <c r="A143" s="18"/>
      <c r="B143" s="12"/>
      <c r="C143" s="41"/>
      <c r="D143" s="5"/>
      <c r="E143" s="7" t="s">
        <v>234</v>
      </c>
      <c r="F143" s="64">
        <v>40544</v>
      </c>
      <c r="G143" s="5"/>
      <c r="H143" s="5"/>
      <c r="I143" s="5"/>
      <c r="J143" s="5"/>
      <c r="K143" s="60"/>
      <c r="L143" s="60"/>
      <c r="M143" s="9"/>
      <c r="N143" s="9"/>
      <c r="O143" s="9"/>
      <c r="P143" s="9"/>
    </row>
    <row r="144" spans="1:16">
      <c r="A144" s="18"/>
      <c r="B144" s="12"/>
      <c r="C144" s="41"/>
      <c r="D144" s="5"/>
      <c r="E144" s="7" t="s">
        <v>235</v>
      </c>
      <c r="F144" s="64">
        <v>42829</v>
      </c>
      <c r="G144" s="5"/>
      <c r="H144" s="5"/>
      <c r="I144" s="5"/>
      <c r="J144" s="5"/>
      <c r="K144" s="60"/>
      <c r="L144" s="60"/>
      <c r="M144" s="9"/>
      <c r="N144" s="9"/>
      <c r="O144" s="9"/>
      <c r="P144" s="9"/>
    </row>
    <row r="145" spans="1:16">
      <c r="A145" s="18"/>
      <c r="B145" s="12"/>
      <c r="C145" s="41"/>
      <c r="D145" s="5"/>
      <c r="E145" s="7" t="s">
        <v>236</v>
      </c>
      <c r="F145" s="64" t="s">
        <v>237</v>
      </c>
      <c r="G145" s="5"/>
      <c r="H145" s="5"/>
      <c r="I145" s="5"/>
      <c r="J145" s="5"/>
      <c r="K145" s="60"/>
      <c r="L145" s="60"/>
      <c r="M145" s="9"/>
      <c r="N145" s="9"/>
      <c r="O145" s="9"/>
      <c r="P145" s="9"/>
    </row>
    <row r="146" spans="1:16">
      <c r="A146" s="18"/>
      <c r="B146" s="12"/>
      <c r="C146" s="41"/>
      <c r="D146" s="5"/>
      <c r="E146" s="7"/>
      <c r="F146" s="64"/>
      <c r="G146" s="5"/>
      <c r="H146" s="5"/>
      <c r="I146" s="5"/>
      <c r="J146" s="5"/>
      <c r="K146" s="60"/>
      <c r="L146" s="60"/>
      <c r="M146" s="9"/>
      <c r="N146" s="9"/>
      <c r="O146" s="9"/>
      <c r="P146" s="9"/>
    </row>
    <row r="147" spans="1:16">
      <c r="A147" s="18"/>
      <c r="B147" s="12"/>
      <c r="C147" s="41"/>
      <c r="D147" s="5"/>
      <c r="E147" s="7"/>
      <c r="F147" s="64"/>
      <c r="G147" s="5"/>
      <c r="H147" s="5"/>
      <c r="I147" s="5"/>
      <c r="J147" s="5"/>
      <c r="K147" s="60"/>
      <c r="L147" s="60"/>
      <c r="M147" s="5"/>
      <c r="N147" s="5"/>
      <c r="O147" s="9"/>
      <c r="P147" s="9"/>
    </row>
    <row r="148" spans="1:16">
      <c r="A148" s="18">
        <v>32</v>
      </c>
      <c r="B148" s="12" t="s">
        <v>148</v>
      </c>
      <c r="C148" s="41" t="s">
        <v>149</v>
      </c>
      <c r="D148" s="5">
        <v>5</v>
      </c>
      <c r="E148" s="7" t="s">
        <v>151</v>
      </c>
      <c r="F148" s="64">
        <v>37253</v>
      </c>
      <c r="G148" s="41" t="s">
        <v>149</v>
      </c>
      <c r="H148" s="5" t="s">
        <v>27</v>
      </c>
      <c r="I148" s="5">
        <v>755</v>
      </c>
      <c r="J148" s="5">
        <v>59.6</v>
      </c>
      <c r="K148" s="60">
        <v>16</v>
      </c>
      <c r="L148" s="60">
        <v>29</v>
      </c>
      <c r="M148" s="24">
        <f>(755-600)*70.53*0.3%</f>
        <v>32.79645</v>
      </c>
      <c r="N148" s="24">
        <f>(59.6-20-5-5-5)*5.04</f>
        <v>123.98400000000001</v>
      </c>
      <c r="O148" s="24"/>
      <c r="P148" s="24">
        <v>0</v>
      </c>
    </row>
    <row r="149" spans="1:16">
      <c r="A149" s="18"/>
      <c r="B149" s="12"/>
      <c r="C149" s="41" t="s">
        <v>150</v>
      </c>
      <c r="D149" s="5"/>
      <c r="E149" s="7" t="s">
        <v>152</v>
      </c>
      <c r="F149" s="64">
        <v>37959</v>
      </c>
      <c r="G149" s="5" t="s">
        <v>62</v>
      </c>
      <c r="H149" s="5"/>
      <c r="I149" s="5"/>
      <c r="J149" s="5"/>
      <c r="K149" s="60"/>
      <c r="L149" s="60"/>
      <c r="M149" s="5"/>
      <c r="N149" s="5"/>
      <c r="O149" s="9"/>
      <c r="P149" s="9"/>
    </row>
    <row r="150" spans="1:16">
      <c r="A150" s="18"/>
      <c r="B150" s="12"/>
      <c r="C150" s="41"/>
      <c r="D150" s="5"/>
      <c r="E150" s="7" t="s">
        <v>153</v>
      </c>
      <c r="F150" s="64">
        <v>39351</v>
      </c>
      <c r="G150" s="5"/>
      <c r="H150" s="5"/>
      <c r="I150" s="5"/>
      <c r="J150" s="5"/>
      <c r="K150" s="60"/>
      <c r="L150" s="60"/>
      <c r="M150" s="5"/>
      <c r="N150" s="5"/>
      <c r="O150" s="9"/>
      <c r="P150" s="9"/>
    </row>
    <row r="151" spans="1:16">
      <c r="A151" s="18"/>
      <c r="B151" s="12"/>
      <c r="C151" s="41"/>
      <c r="D151" s="5"/>
      <c r="E151" s="7" t="s">
        <v>154</v>
      </c>
      <c r="F151" s="64">
        <v>38590</v>
      </c>
      <c r="G151" s="5"/>
      <c r="H151" s="5"/>
      <c r="I151" s="5"/>
      <c r="J151" s="5"/>
      <c r="K151" s="60"/>
      <c r="L151" s="60"/>
      <c r="M151" s="5"/>
      <c r="N151" s="5"/>
      <c r="O151" s="9"/>
      <c r="P151" s="9"/>
    </row>
    <row r="152" spans="1:16">
      <c r="A152" s="18"/>
      <c r="B152" s="12"/>
      <c r="C152" s="41"/>
      <c r="D152" s="5"/>
      <c r="E152" s="7" t="s">
        <v>155</v>
      </c>
      <c r="F152" s="64">
        <v>40481</v>
      </c>
      <c r="G152" s="5"/>
      <c r="H152" s="5"/>
      <c r="I152" s="5"/>
      <c r="J152" s="5"/>
      <c r="K152" s="60"/>
      <c r="L152" s="60"/>
      <c r="M152" s="5"/>
      <c r="N152" s="5"/>
      <c r="O152" s="9"/>
      <c r="P152" s="9"/>
    </row>
    <row r="153" spans="1:16">
      <c r="A153" s="18"/>
      <c r="B153" s="15"/>
      <c r="C153" s="41"/>
      <c r="D153" s="7"/>
      <c r="E153" s="7"/>
      <c r="F153" s="5"/>
      <c r="G153" s="62" t="s">
        <v>239</v>
      </c>
      <c r="H153" s="18" t="s">
        <v>18</v>
      </c>
      <c r="I153" s="18">
        <f t="shared" ref="I153:P153" si="1">SUM(I8:I152)</f>
        <v>22424</v>
      </c>
      <c r="J153" s="18">
        <f t="shared" si="1"/>
        <v>1583.6</v>
      </c>
      <c r="K153" s="42">
        <f t="shared" si="1"/>
        <v>2826</v>
      </c>
      <c r="L153" s="42">
        <f t="shared" si="1"/>
        <v>2489</v>
      </c>
      <c r="M153" s="28">
        <f t="shared" si="1"/>
        <v>940.94073000000026</v>
      </c>
      <c r="N153" s="28">
        <f t="shared" si="1"/>
        <v>2409.1199999999994</v>
      </c>
      <c r="O153" s="28">
        <v>1885</v>
      </c>
      <c r="P153" s="28">
        <f t="shared" si="1"/>
        <v>79.751999999999853</v>
      </c>
    </row>
  </sheetData>
  <mergeCells count="14">
    <mergeCell ref="F1:K3"/>
    <mergeCell ref="A6:A7"/>
    <mergeCell ref="K6:L6"/>
    <mergeCell ref="M6:N6"/>
    <mergeCell ref="O6:P6"/>
    <mergeCell ref="B4:J4"/>
    <mergeCell ref="B5:J5"/>
    <mergeCell ref="B6:B7"/>
    <mergeCell ref="C6:C7"/>
    <mergeCell ref="D6:D7"/>
    <mergeCell ref="E6:E7"/>
    <mergeCell ref="F6:F7"/>
    <mergeCell ref="G6:H6"/>
    <mergeCell ref="I6:J6"/>
  </mergeCells>
  <pageMargins left="0" right="0" top="0" bottom="0" header="0" footer="0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Акский</vt:lpstr>
      <vt:lpstr>Акский!Область_печати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2019-04-17T03:20:09Z</dcterms:modified>
</cp:coreProperties>
</file>