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730" windowHeight="9735" firstSheet="6" activeTab="9"/>
  </bookViews>
  <sheets>
    <sheet name="Хонделен" sheetId="39" r:id="rId1"/>
    <sheet name="Б-Хая" sheetId="38" r:id="rId2"/>
    <sheet name="Аянгаты" sheetId="37" r:id="rId3"/>
    <sheet name="Акский" sheetId="36" r:id="rId4"/>
    <sheet name="Аксы-Барлык" sheetId="35" r:id="rId5"/>
    <sheet name="Шекпээр" sheetId="34" r:id="rId6"/>
    <sheet name="К-М" sheetId="23" r:id="rId7"/>
    <sheet name="Барлык" sheetId="33" r:id="rId8"/>
    <sheet name="Э-Б" sheetId="32" r:id="rId9"/>
    <sheet name="план свод СПС на 2020 г." sheetId="40" r:id="rId10"/>
    <sheet name="план кожун на 2020 г. " sheetId="42" r:id="rId11"/>
    <sheet name="план консолидированный на 2020 " sheetId="22" r:id="rId12"/>
    <sheet name="план кожуун. на 2020 и факт " sheetId="43" r:id="rId13"/>
  </sheets>
  <externalReferences>
    <externalReference r:id="rId14"/>
  </externalReferences>
  <definedNames>
    <definedName name="_xlnm.Print_Area" localSheetId="3">Акский!$A$1:$P$26</definedName>
    <definedName name="_xlnm.Print_Area" localSheetId="4">'Аксы-Барлык'!$A$1:$P$26</definedName>
    <definedName name="_xlnm.Print_Area" localSheetId="2">Аянгаты!$A$1:$P$29</definedName>
    <definedName name="_xlnm.Print_Area" localSheetId="7">Барлык!$A$1:$P$26</definedName>
    <definedName name="_xlnm.Print_Area" localSheetId="1">'Б-Хая'!$A$1:$P$26</definedName>
    <definedName name="_xlnm.Print_Area" localSheetId="6">'К-М'!$A$1:$P$26</definedName>
    <definedName name="_xlnm.Print_Area" localSheetId="10">'план кожун на 2020 г. '!$A$1:$P$50</definedName>
    <definedName name="_xlnm.Print_Area" localSheetId="12">'план кожуун. на 2020 и факт '!$A$1:$R$64</definedName>
    <definedName name="_xlnm.Print_Area" localSheetId="11">'план консолидированный на 2020 '!$A$1:$P$64</definedName>
    <definedName name="_xlnm.Print_Area" localSheetId="9">'план свод СПС на 2020 г.'!$A$1:$P$20</definedName>
    <definedName name="_xlnm.Print_Area" localSheetId="0">Хонделен!$A$1:$P$26</definedName>
    <definedName name="_xlnm.Print_Area" localSheetId="5">Шекпээр!$A$1:$P$29</definedName>
    <definedName name="_xlnm.Print_Area" localSheetId="8">'Э-Б'!$A$1:$P$24</definedName>
  </definedNames>
  <calcPr calcId="125725"/>
</workbook>
</file>

<file path=xl/calcChain.xml><?xml version="1.0" encoding="utf-8"?>
<calcChain xmlns="http://schemas.openxmlformats.org/spreadsheetml/2006/main">
  <c r="C7" i="43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6"/>
  <c r="D51"/>
  <c r="D50"/>
  <c r="D48"/>
  <c r="D46" s="1"/>
  <c r="D41"/>
  <c r="D40" s="1"/>
  <c r="D38"/>
  <c r="D35"/>
  <c r="D29"/>
  <c r="D28"/>
  <c r="D27"/>
  <c r="D20"/>
  <c r="D19"/>
  <c r="D17"/>
  <c r="D16"/>
  <c r="D15"/>
  <c r="D11"/>
  <c r="D10" s="1"/>
  <c r="D9"/>
  <c r="D7" s="1"/>
  <c r="E53"/>
  <c r="R51"/>
  <c r="Q51"/>
  <c r="P51"/>
  <c r="O51"/>
  <c r="N51"/>
  <c r="M51"/>
  <c r="L51"/>
  <c r="K51"/>
  <c r="J51"/>
  <c r="I51"/>
  <c r="H51"/>
  <c r="G51"/>
  <c r="R50"/>
  <c r="Q50"/>
  <c r="P50"/>
  <c r="O50"/>
  <c r="N50"/>
  <c r="M50"/>
  <c r="L50"/>
  <c r="K50"/>
  <c r="J50"/>
  <c r="I50"/>
  <c r="F50" s="1"/>
  <c r="H50"/>
  <c r="G50"/>
  <c r="F49"/>
  <c r="R48"/>
  <c r="R46" s="1"/>
  <c r="Q48"/>
  <c r="P48"/>
  <c r="P46" s="1"/>
  <c r="O48"/>
  <c r="O46" s="1"/>
  <c r="N48"/>
  <c r="N46" s="1"/>
  <c r="M48"/>
  <c r="L48"/>
  <c r="L46" s="1"/>
  <c r="K48"/>
  <c r="K46" s="1"/>
  <c r="J48"/>
  <c r="J46" s="1"/>
  <c r="I48"/>
  <c r="H48"/>
  <c r="H46" s="1"/>
  <c r="G48"/>
  <c r="G46" s="1"/>
  <c r="F47"/>
  <c r="Q46"/>
  <c r="M46"/>
  <c r="I46"/>
  <c r="E46"/>
  <c r="F45"/>
  <c r="F44"/>
  <c r="F43"/>
  <c r="F42"/>
  <c r="R41"/>
  <c r="Q41"/>
  <c r="P41"/>
  <c r="O41"/>
  <c r="O40" s="1"/>
  <c r="N41"/>
  <c r="N40" s="1"/>
  <c r="M41"/>
  <c r="L41"/>
  <c r="L40" s="1"/>
  <c r="K41"/>
  <c r="K40" s="1"/>
  <c r="J41"/>
  <c r="I41"/>
  <c r="H41"/>
  <c r="G41"/>
  <c r="R40"/>
  <c r="Q40"/>
  <c r="P40"/>
  <c r="M40"/>
  <c r="J40"/>
  <c r="I40"/>
  <c r="H40"/>
  <c r="E40"/>
  <c r="F39"/>
  <c r="R38"/>
  <c r="Q38"/>
  <c r="Q32" s="1"/>
  <c r="Q31" s="1"/>
  <c r="P38"/>
  <c r="O38"/>
  <c r="N38"/>
  <c r="M38"/>
  <c r="L38"/>
  <c r="K38"/>
  <c r="J38"/>
  <c r="I38"/>
  <c r="H38"/>
  <c r="G38"/>
  <c r="F37"/>
  <c r="F36"/>
  <c r="R35"/>
  <c r="R32" s="1"/>
  <c r="Q35"/>
  <c r="P35"/>
  <c r="O35"/>
  <c r="O32" s="1"/>
  <c r="N35"/>
  <c r="N32" s="1"/>
  <c r="M35"/>
  <c r="L35"/>
  <c r="K35"/>
  <c r="K32" s="1"/>
  <c r="J35"/>
  <c r="J32" s="1"/>
  <c r="I35"/>
  <c r="H35"/>
  <c r="G35"/>
  <c r="G32" s="1"/>
  <c r="F34"/>
  <c r="F33"/>
  <c r="M32"/>
  <c r="I32"/>
  <c r="I31" s="1"/>
  <c r="E32"/>
  <c r="E31" s="1"/>
  <c r="F30"/>
  <c r="R29"/>
  <c r="Q29"/>
  <c r="P29"/>
  <c r="O29"/>
  <c r="N29"/>
  <c r="M29"/>
  <c r="L29"/>
  <c r="K29"/>
  <c r="J29"/>
  <c r="I29"/>
  <c r="H29"/>
  <c r="G29"/>
  <c r="R28"/>
  <c r="Q28"/>
  <c r="P28"/>
  <c r="O28"/>
  <c r="N28"/>
  <c r="M28"/>
  <c r="L28"/>
  <c r="K28"/>
  <c r="J28"/>
  <c r="I28"/>
  <c r="H28"/>
  <c r="G28"/>
  <c r="E28"/>
  <c r="R27"/>
  <c r="Q27"/>
  <c r="P27"/>
  <c r="O27"/>
  <c r="N27"/>
  <c r="M27"/>
  <c r="L27"/>
  <c r="K27"/>
  <c r="J27"/>
  <c r="J23" s="1"/>
  <c r="I27"/>
  <c r="H27"/>
  <c r="G27"/>
  <c r="E27"/>
  <c r="F26"/>
  <c r="F25"/>
  <c r="F24"/>
  <c r="N23"/>
  <c r="F22"/>
  <c r="F21"/>
  <c r="R20"/>
  <c r="Q20"/>
  <c r="P20"/>
  <c r="O20"/>
  <c r="N20"/>
  <c r="M20"/>
  <c r="L20"/>
  <c r="K20"/>
  <c r="J20"/>
  <c r="I20"/>
  <c r="H20"/>
  <c r="G20"/>
  <c r="R19"/>
  <c r="Q19"/>
  <c r="P19"/>
  <c r="O19"/>
  <c r="N19"/>
  <c r="N18" s="1"/>
  <c r="M19"/>
  <c r="L19"/>
  <c r="K19"/>
  <c r="J19"/>
  <c r="I19"/>
  <c r="H19"/>
  <c r="G19"/>
  <c r="E18"/>
  <c r="R17"/>
  <c r="Q17"/>
  <c r="P17"/>
  <c r="O17"/>
  <c r="N17"/>
  <c r="M17"/>
  <c r="L17"/>
  <c r="K17"/>
  <c r="J17"/>
  <c r="I17"/>
  <c r="H17"/>
  <c r="G17"/>
  <c r="R16"/>
  <c r="Q16"/>
  <c r="P16"/>
  <c r="O16"/>
  <c r="N16"/>
  <c r="M16"/>
  <c r="L16"/>
  <c r="K16"/>
  <c r="J16"/>
  <c r="I16"/>
  <c r="H16"/>
  <c r="G16"/>
  <c r="R15"/>
  <c r="Q15"/>
  <c r="P15"/>
  <c r="O15"/>
  <c r="O13" s="1"/>
  <c r="N15"/>
  <c r="M15"/>
  <c r="M13" s="1"/>
  <c r="L15"/>
  <c r="K15"/>
  <c r="K13" s="1"/>
  <c r="J15"/>
  <c r="I15"/>
  <c r="H15"/>
  <c r="G15"/>
  <c r="F14"/>
  <c r="Q13"/>
  <c r="I13"/>
  <c r="E13"/>
  <c r="F12"/>
  <c r="R11"/>
  <c r="R53" s="1"/>
  <c r="Q11"/>
  <c r="Q53" s="1"/>
  <c r="P11"/>
  <c r="P53" s="1"/>
  <c r="O11"/>
  <c r="O53" s="1"/>
  <c r="N11"/>
  <c r="N53" s="1"/>
  <c r="M11"/>
  <c r="M53" s="1"/>
  <c r="L11"/>
  <c r="L53" s="1"/>
  <c r="K11"/>
  <c r="K53" s="1"/>
  <c r="J11"/>
  <c r="J53" s="1"/>
  <c r="I11"/>
  <c r="I53" s="1"/>
  <c r="H11"/>
  <c r="H10" s="1"/>
  <c r="G11"/>
  <c r="R10"/>
  <c r="Q10"/>
  <c r="K10"/>
  <c r="E10"/>
  <c r="R9"/>
  <c r="Q9"/>
  <c r="Q7" s="1"/>
  <c r="P9"/>
  <c r="P7" s="1"/>
  <c r="O9"/>
  <c r="O7" s="1"/>
  <c r="N9"/>
  <c r="M9"/>
  <c r="M7" s="1"/>
  <c r="L9"/>
  <c r="L7" s="1"/>
  <c r="K9"/>
  <c r="K7" s="1"/>
  <c r="J9"/>
  <c r="I9"/>
  <c r="I7" s="1"/>
  <c r="H9"/>
  <c r="H7" s="1"/>
  <c r="G9"/>
  <c r="G7" s="1"/>
  <c r="F8"/>
  <c r="R7"/>
  <c r="N7"/>
  <c r="J7"/>
  <c r="E7"/>
  <c r="E6" s="1"/>
  <c r="E52" s="1"/>
  <c r="E54" s="1"/>
  <c r="F31" i="22"/>
  <c r="G31"/>
  <c r="H31"/>
  <c r="I31"/>
  <c r="J31"/>
  <c r="K31"/>
  <c r="F51"/>
  <c r="G51"/>
  <c r="H51"/>
  <c r="I51"/>
  <c r="J51"/>
  <c r="K51"/>
  <c r="L51"/>
  <c r="M51"/>
  <c r="N51"/>
  <c r="O51"/>
  <c r="P51"/>
  <c r="E51"/>
  <c r="F50"/>
  <c r="G50"/>
  <c r="H50"/>
  <c r="I50"/>
  <c r="J50"/>
  <c r="K50"/>
  <c r="L50"/>
  <c r="M50"/>
  <c r="N50"/>
  <c r="O50"/>
  <c r="P50"/>
  <c r="E50"/>
  <c r="F46"/>
  <c r="G46"/>
  <c r="H46"/>
  <c r="I46"/>
  <c r="J46"/>
  <c r="K46"/>
  <c r="L46"/>
  <c r="F48"/>
  <c r="G48"/>
  <c r="H48"/>
  <c r="I48"/>
  <c r="J48"/>
  <c r="K48"/>
  <c r="L48"/>
  <c r="M48"/>
  <c r="M46" s="1"/>
  <c r="N48"/>
  <c r="N46" s="1"/>
  <c r="N31" s="1"/>
  <c r="O48"/>
  <c r="O46" s="1"/>
  <c r="O31" s="1"/>
  <c r="P48"/>
  <c r="P46" s="1"/>
  <c r="P31" s="1"/>
  <c r="E48"/>
  <c r="E46" s="1"/>
  <c r="E31" s="1"/>
  <c r="F40"/>
  <c r="G40"/>
  <c r="H40"/>
  <c r="I40"/>
  <c r="J40"/>
  <c r="K40"/>
  <c r="N40"/>
  <c r="O40"/>
  <c r="P40"/>
  <c r="E40"/>
  <c r="F41"/>
  <c r="G41"/>
  <c r="H41"/>
  <c r="I41"/>
  <c r="J41"/>
  <c r="K41"/>
  <c r="L41"/>
  <c r="L40" s="1"/>
  <c r="L31" s="1"/>
  <c r="M41"/>
  <c r="M40" s="1"/>
  <c r="N41"/>
  <c r="O41"/>
  <c r="P41"/>
  <c r="E41"/>
  <c r="F38"/>
  <c r="G38"/>
  <c r="H38"/>
  <c r="I38"/>
  <c r="J38"/>
  <c r="K38"/>
  <c r="L38"/>
  <c r="M38"/>
  <c r="N38"/>
  <c r="O38"/>
  <c r="P38"/>
  <c r="E38"/>
  <c r="F35"/>
  <c r="G35"/>
  <c r="H35"/>
  <c r="I35"/>
  <c r="J35"/>
  <c r="K35"/>
  <c r="L35"/>
  <c r="M35"/>
  <c r="N35"/>
  <c r="O35"/>
  <c r="P35"/>
  <c r="E35"/>
  <c r="F29"/>
  <c r="G29"/>
  <c r="H29"/>
  <c r="I29"/>
  <c r="J29"/>
  <c r="K29"/>
  <c r="L29"/>
  <c r="M29"/>
  <c r="N29"/>
  <c r="O29"/>
  <c r="P29"/>
  <c r="E29"/>
  <c r="F17"/>
  <c r="G17"/>
  <c r="H17"/>
  <c r="I17"/>
  <c r="J17"/>
  <c r="K17"/>
  <c r="L17"/>
  <c r="M17"/>
  <c r="N17"/>
  <c r="O17"/>
  <c r="P17"/>
  <c r="E17"/>
  <c r="F15"/>
  <c r="G15"/>
  <c r="H15"/>
  <c r="I15"/>
  <c r="J15"/>
  <c r="K15"/>
  <c r="L15"/>
  <c r="M15"/>
  <c r="N15"/>
  <c r="O15"/>
  <c r="P15"/>
  <c r="E15"/>
  <c r="F11"/>
  <c r="G11"/>
  <c r="H11"/>
  <c r="I11"/>
  <c r="J11"/>
  <c r="K11"/>
  <c r="L11"/>
  <c r="M11"/>
  <c r="N11"/>
  <c r="O11"/>
  <c r="P11"/>
  <c r="E11"/>
  <c r="F23"/>
  <c r="G23"/>
  <c r="H23"/>
  <c r="I23"/>
  <c r="J23"/>
  <c r="K23"/>
  <c r="L23"/>
  <c r="M23"/>
  <c r="N23"/>
  <c r="O23"/>
  <c r="P23"/>
  <c r="E23"/>
  <c r="F28"/>
  <c r="G28"/>
  <c r="H28"/>
  <c r="I28"/>
  <c r="J28"/>
  <c r="K28"/>
  <c r="L28"/>
  <c r="M28"/>
  <c r="N28"/>
  <c r="O28"/>
  <c r="P28"/>
  <c r="E28"/>
  <c r="D28" s="1"/>
  <c r="D24"/>
  <c r="D25"/>
  <c r="D26"/>
  <c r="D27"/>
  <c r="F27"/>
  <c r="G27"/>
  <c r="H27"/>
  <c r="I27"/>
  <c r="J27"/>
  <c r="K27"/>
  <c r="L27"/>
  <c r="M27"/>
  <c r="N27"/>
  <c r="O27"/>
  <c r="P27"/>
  <c r="E27"/>
  <c r="C28"/>
  <c r="C27"/>
  <c r="F20"/>
  <c r="G20"/>
  <c r="H20"/>
  <c r="I20"/>
  <c r="J20"/>
  <c r="K20"/>
  <c r="L20"/>
  <c r="M20"/>
  <c r="N20"/>
  <c r="O20"/>
  <c r="P20"/>
  <c r="E20"/>
  <c r="F19"/>
  <c r="G19"/>
  <c r="H19"/>
  <c r="I19"/>
  <c r="J19"/>
  <c r="K19"/>
  <c r="L19"/>
  <c r="M19"/>
  <c r="N19"/>
  <c r="O19"/>
  <c r="P19"/>
  <c r="E19"/>
  <c r="F16"/>
  <c r="G16"/>
  <c r="H16"/>
  <c r="I16"/>
  <c r="J16"/>
  <c r="K16"/>
  <c r="L16"/>
  <c r="M16"/>
  <c r="N16"/>
  <c r="O16"/>
  <c r="P16"/>
  <c r="F9"/>
  <c r="G9"/>
  <c r="H9"/>
  <c r="I9"/>
  <c r="J9"/>
  <c r="K9"/>
  <c r="L9"/>
  <c r="M9"/>
  <c r="N9"/>
  <c r="O9"/>
  <c r="P9"/>
  <c r="E9"/>
  <c r="F18" i="42"/>
  <c r="G18"/>
  <c r="H18"/>
  <c r="I18"/>
  <c r="J18"/>
  <c r="K18"/>
  <c r="L18"/>
  <c r="M18"/>
  <c r="N18"/>
  <c r="O18"/>
  <c r="P18"/>
  <c r="E18"/>
  <c r="P16"/>
  <c r="P9"/>
  <c r="C27"/>
  <c r="C18"/>
  <c r="E16"/>
  <c r="E16" i="22" s="1"/>
  <c r="J18" i="43" l="1"/>
  <c r="N10"/>
  <c r="F16"/>
  <c r="F27"/>
  <c r="M23"/>
  <c r="Q23"/>
  <c r="H23"/>
  <c r="F38"/>
  <c r="D53"/>
  <c r="F19"/>
  <c r="J13"/>
  <c r="N13"/>
  <c r="N6" s="1"/>
  <c r="N52" s="1"/>
  <c r="N54" s="1"/>
  <c r="R13"/>
  <c r="F29"/>
  <c r="I10"/>
  <c r="R23"/>
  <c r="R18" s="1"/>
  <c r="R6" s="1"/>
  <c r="R52" s="1"/>
  <c r="R54" s="1"/>
  <c r="M31"/>
  <c r="D32"/>
  <c r="D31" s="1"/>
  <c r="D23"/>
  <c r="D18" s="1"/>
  <c r="D6" s="1"/>
  <c r="D52" s="1"/>
  <c r="D54" s="1"/>
  <c r="D13"/>
  <c r="G13"/>
  <c r="J10"/>
  <c r="J6" s="1"/>
  <c r="J52" s="1"/>
  <c r="J54" s="1"/>
  <c r="O10"/>
  <c r="F17"/>
  <c r="F41"/>
  <c r="F46"/>
  <c r="F11"/>
  <c r="H18"/>
  <c r="L23"/>
  <c r="L18" s="1"/>
  <c r="P23"/>
  <c r="P18" s="1"/>
  <c r="G10"/>
  <c r="M10"/>
  <c r="H13"/>
  <c r="L13"/>
  <c r="P13"/>
  <c r="F20"/>
  <c r="M18"/>
  <c r="M6" s="1"/>
  <c r="M52" s="1"/>
  <c r="M54" s="1"/>
  <c r="Q18"/>
  <c r="Q6" s="1"/>
  <c r="Q52" s="1"/>
  <c r="Q54" s="1"/>
  <c r="G23"/>
  <c r="K23"/>
  <c r="K18" s="1"/>
  <c r="O23"/>
  <c r="O18" s="1"/>
  <c r="O6" s="1"/>
  <c r="F35"/>
  <c r="J31"/>
  <c r="N31"/>
  <c r="R31"/>
  <c r="H32"/>
  <c r="H31" s="1"/>
  <c r="L32"/>
  <c r="L31" s="1"/>
  <c r="P32"/>
  <c r="P31" s="1"/>
  <c r="F51"/>
  <c r="G18"/>
  <c r="F7"/>
  <c r="K6"/>
  <c r="K31"/>
  <c r="O31"/>
  <c r="H53"/>
  <c r="F9"/>
  <c r="L10"/>
  <c r="P10"/>
  <c r="F15"/>
  <c r="I23"/>
  <c r="I18" s="1"/>
  <c r="F28"/>
  <c r="G40"/>
  <c r="F40" s="1"/>
  <c r="F48"/>
  <c r="G53"/>
  <c r="M31" i="22"/>
  <c r="C6" i="42"/>
  <c r="C48" s="1"/>
  <c r="P7"/>
  <c r="E7"/>
  <c r="O49"/>
  <c r="N49"/>
  <c r="M49"/>
  <c r="L49"/>
  <c r="K49"/>
  <c r="J49"/>
  <c r="I49"/>
  <c r="H49"/>
  <c r="G49"/>
  <c r="F49"/>
  <c r="E49"/>
  <c r="C49"/>
  <c r="O46"/>
  <c r="D46"/>
  <c r="D45"/>
  <c r="D44"/>
  <c r="D43"/>
  <c r="P42"/>
  <c r="O42"/>
  <c r="O27" s="1"/>
  <c r="N42"/>
  <c r="N27" s="1"/>
  <c r="M42"/>
  <c r="L42"/>
  <c r="L27" s="1"/>
  <c r="K42"/>
  <c r="J42"/>
  <c r="I42"/>
  <c r="H42"/>
  <c r="G42"/>
  <c r="F42"/>
  <c r="E42"/>
  <c r="C42"/>
  <c r="D41"/>
  <c r="D40"/>
  <c r="D39"/>
  <c r="D38"/>
  <c r="D37"/>
  <c r="P36"/>
  <c r="O36"/>
  <c r="N36"/>
  <c r="M36"/>
  <c r="L36"/>
  <c r="K36"/>
  <c r="J36"/>
  <c r="I36"/>
  <c r="H36"/>
  <c r="G36"/>
  <c r="F36"/>
  <c r="E36"/>
  <c r="C36"/>
  <c r="D35"/>
  <c r="D34"/>
  <c r="D33"/>
  <c r="D32"/>
  <c r="P31"/>
  <c r="P28" s="1"/>
  <c r="N31"/>
  <c r="D31" s="1"/>
  <c r="D30"/>
  <c r="D29"/>
  <c r="O28"/>
  <c r="N28"/>
  <c r="M28"/>
  <c r="L28"/>
  <c r="K28"/>
  <c r="K27" s="1"/>
  <c r="J28"/>
  <c r="J27" s="1"/>
  <c r="I28"/>
  <c r="H28"/>
  <c r="G28"/>
  <c r="F28"/>
  <c r="F27" s="1"/>
  <c r="E28"/>
  <c r="C28"/>
  <c r="G27"/>
  <c r="D26"/>
  <c r="D25"/>
  <c r="D24"/>
  <c r="D23"/>
  <c r="D22"/>
  <c r="D21"/>
  <c r="D20"/>
  <c r="P19"/>
  <c r="D19" s="1"/>
  <c r="P17"/>
  <c r="D17" s="1"/>
  <c r="D16"/>
  <c r="P15"/>
  <c r="P13" s="1"/>
  <c r="D14"/>
  <c r="O13"/>
  <c r="N13"/>
  <c r="M13"/>
  <c r="L13"/>
  <c r="K13"/>
  <c r="J13"/>
  <c r="I13"/>
  <c r="H13"/>
  <c r="G13"/>
  <c r="F13"/>
  <c r="E13"/>
  <c r="C13"/>
  <c r="D12"/>
  <c r="P11"/>
  <c r="D11" s="1"/>
  <c r="O10"/>
  <c r="N10"/>
  <c r="M10"/>
  <c r="L10"/>
  <c r="K10"/>
  <c r="J10"/>
  <c r="I10"/>
  <c r="H10"/>
  <c r="G10"/>
  <c r="F10"/>
  <c r="E10"/>
  <c r="C10"/>
  <c r="O7"/>
  <c r="N7"/>
  <c r="D8"/>
  <c r="M7"/>
  <c r="L7"/>
  <c r="K7"/>
  <c r="J7"/>
  <c r="I7"/>
  <c r="H7"/>
  <c r="G7"/>
  <c r="F7"/>
  <c r="C7"/>
  <c r="F18" i="40"/>
  <c r="F17" s="1"/>
  <c r="F16" s="1"/>
  <c r="G18"/>
  <c r="G17" s="1"/>
  <c r="G16" s="1"/>
  <c r="H18"/>
  <c r="H17" s="1"/>
  <c r="H16" s="1"/>
  <c r="I18"/>
  <c r="I17" s="1"/>
  <c r="I16" s="1"/>
  <c r="J18"/>
  <c r="J17" s="1"/>
  <c r="J16" s="1"/>
  <c r="K18"/>
  <c r="K17" s="1"/>
  <c r="K16" s="1"/>
  <c r="L18"/>
  <c r="L17" s="1"/>
  <c r="L16" s="1"/>
  <c r="M18"/>
  <c r="M17" s="1"/>
  <c r="M16" s="1"/>
  <c r="N18"/>
  <c r="N17" s="1"/>
  <c r="N16" s="1"/>
  <c r="O18"/>
  <c r="O17" s="1"/>
  <c r="O16" s="1"/>
  <c r="P18"/>
  <c r="P17" s="1"/>
  <c r="P16" s="1"/>
  <c r="E18"/>
  <c r="E15"/>
  <c r="F15"/>
  <c r="G15"/>
  <c r="H15"/>
  <c r="I15"/>
  <c r="J15"/>
  <c r="K15"/>
  <c r="L15"/>
  <c r="M15"/>
  <c r="N15"/>
  <c r="O15"/>
  <c r="P15"/>
  <c r="F14"/>
  <c r="G14"/>
  <c r="G13" s="1"/>
  <c r="H14"/>
  <c r="I14"/>
  <c r="J14"/>
  <c r="K14"/>
  <c r="K13" s="1"/>
  <c r="L14"/>
  <c r="M14"/>
  <c r="N14"/>
  <c r="O14"/>
  <c r="O13" s="1"/>
  <c r="P14"/>
  <c r="P13" s="1"/>
  <c r="E14"/>
  <c r="H13"/>
  <c r="L13"/>
  <c r="M13"/>
  <c r="F12"/>
  <c r="G12"/>
  <c r="H12"/>
  <c r="I12"/>
  <c r="J12"/>
  <c r="K12"/>
  <c r="L12"/>
  <c r="M12"/>
  <c r="M11" s="1"/>
  <c r="N12"/>
  <c r="O12"/>
  <c r="P12"/>
  <c r="E12"/>
  <c r="F10"/>
  <c r="F9" s="1"/>
  <c r="G10"/>
  <c r="G9" s="1"/>
  <c r="H10"/>
  <c r="H9" s="1"/>
  <c r="I10"/>
  <c r="I9" s="1"/>
  <c r="J10"/>
  <c r="J9" s="1"/>
  <c r="K10"/>
  <c r="K9" s="1"/>
  <c r="L10"/>
  <c r="L9" s="1"/>
  <c r="M10"/>
  <c r="M9" s="1"/>
  <c r="N10"/>
  <c r="N9" s="1"/>
  <c r="O10"/>
  <c r="O9" s="1"/>
  <c r="P10"/>
  <c r="P9" s="1"/>
  <c r="E10"/>
  <c r="E9" s="1"/>
  <c r="F8"/>
  <c r="F7" s="1"/>
  <c r="G8"/>
  <c r="G7" s="1"/>
  <c r="H8"/>
  <c r="H7" s="1"/>
  <c r="I8"/>
  <c r="J8"/>
  <c r="J7" s="1"/>
  <c r="K8"/>
  <c r="K7" s="1"/>
  <c r="L8"/>
  <c r="M8"/>
  <c r="N8"/>
  <c r="N7" s="1"/>
  <c r="O8"/>
  <c r="O7" s="1"/>
  <c r="P8"/>
  <c r="P7" s="1"/>
  <c r="E8"/>
  <c r="E7" s="1"/>
  <c r="C17"/>
  <c r="C16" s="1"/>
  <c r="C13"/>
  <c r="C11" s="1"/>
  <c r="C9"/>
  <c r="C7"/>
  <c r="M7"/>
  <c r="L7"/>
  <c r="I7"/>
  <c r="F23" i="35"/>
  <c r="D23" s="1"/>
  <c r="G25" i="34"/>
  <c r="K25"/>
  <c r="J25"/>
  <c r="K22"/>
  <c r="J22"/>
  <c r="J14"/>
  <c r="G14"/>
  <c r="D7" i="35"/>
  <c r="D8"/>
  <c r="D9"/>
  <c r="D11"/>
  <c r="D12"/>
  <c r="D13"/>
  <c r="D14"/>
  <c r="D15"/>
  <c r="D16"/>
  <c r="D17"/>
  <c r="D18"/>
  <c r="D19"/>
  <c r="D20"/>
  <c r="D21"/>
  <c r="D22"/>
  <c r="D24"/>
  <c r="D25"/>
  <c r="P22" i="39"/>
  <c r="I6" i="43" l="1"/>
  <c r="I52" s="1"/>
  <c r="I54" s="1"/>
  <c r="F32"/>
  <c r="F10"/>
  <c r="F13"/>
  <c r="H6"/>
  <c r="H52" s="1"/>
  <c r="H54" s="1"/>
  <c r="P6"/>
  <c r="P52" s="1"/>
  <c r="P54" s="1"/>
  <c r="G31"/>
  <c r="F31" s="1"/>
  <c r="L6"/>
  <c r="L52" s="1"/>
  <c r="L54" s="1"/>
  <c r="F18"/>
  <c r="F53"/>
  <c r="F23"/>
  <c r="K52"/>
  <c r="K54" s="1"/>
  <c r="O52"/>
  <c r="O54" s="1"/>
  <c r="G6"/>
  <c r="P27" i="42"/>
  <c r="H27"/>
  <c r="C50"/>
  <c r="K6"/>
  <c r="K48" s="1"/>
  <c r="K50" s="1"/>
  <c r="G6"/>
  <c r="G48" s="1"/>
  <c r="G50" s="1"/>
  <c r="L6"/>
  <c r="L48" s="1"/>
  <c r="L50" s="1"/>
  <c r="H6"/>
  <c r="D15"/>
  <c r="I27"/>
  <c r="M27"/>
  <c r="D7"/>
  <c r="I6"/>
  <c r="M6"/>
  <c r="O6"/>
  <c r="O48" s="1"/>
  <c r="O50" s="1"/>
  <c r="F6"/>
  <c r="F48" s="1"/>
  <c r="F50" s="1"/>
  <c r="J6"/>
  <c r="J48" s="1"/>
  <c r="J50" s="1"/>
  <c r="N6"/>
  <c r="N48" s="1"/>
  <c r="N50" s="1"/>
  <c r="D18"/>
  <c r="D13"/>
  <c r="D28"/>
  <c r="D36"/>
  <c r="D42"/>
  <c r="E6"/>
  <c r="P10"/>
  <c r="P6" s="1"/>
  <c r="E27"/>
  <c r="D9"/>
  <c r="P49"/>
  <c r="D49" s="1"/>
  <c r="H11" i="40"/>
  <c r="M6"/>
  <c r="M19" s="1"/>
  <c r="I13"/>
  <c r="I11" s="1"/>
  <c r="I6" s="1"/>
  <c r="I19" s="1"/>
  <c r="D15"/>
  <c r="O11"/>
  <c r="K11"/>
  <c r="O6"/>
  <c r="O19" s="1"/>
  <c r="H6"/>
  <c r="H19" s="1"/>
  <c r="L11"/>
  <c r="L6" s="1"/>
  <c r="L19" s="1"/>
  <c r="D18"/>
  <c r="C6"/>
  <c r="C19" s="1"/>
  <c r="P11"/>
  <c r="P6" s="1"/>
  <c r="P19" s="1"/>
  <c r="E13"/>
  <c r="E11" s="1"/>
  <c r="E6" s="1"/>
  <c r="E19" s="1"/>
  <c r="E17"/>
  <c r="E16" s="1"/>
  <c r="D14"/>
  <c r="G11"/>
  <c r="G6" s="1"/>
  <c r="G19" s="1"/>
  <c r="N13"/>
  <c r="N11" s="1"/>
  <c r="N6" s="1"/>
  <c r="N19" s="1"/>
  <c r="J13"/>
  <c r="J11" s="1"/>
  <c r="J6" s="1"/>
  <c r="J19" s="1"/>
  <c r="F13"/>
  <c r="F11" s="1"/>
  <c r="F6" s="1"/>
  <c r="F19" s="1"/>
  <c r="K6"/>
  <c r="K19" s="1"/>
  <c r="D12"/>
  <c r="D10"/>
  <c r="D7"/>
  <c r="D8"/>
  <c r="D9"/>
  <c r="D23" i="36"/>
  <c r="G52" i="43" l="1"/>
  <c r="F6"/>
  <c r="P48" i="42"/>
  <c r="P50" s="1"/>
  <c r="M48"/>
  <c r="M50" s="1"/>
  <c r="H48"/>
  <c r="H50" s="1"/>
  <c r="I48"/>
  <c r="I50" s="1"/>
  <c r="D27"/>
  <c r="D10"/>
  <c r="E48"/>
  <c r="D6"/>
  <c r="D17" i="40"/>
  <c r="D11"/>
  <c r="D13"/>
  <c r="D19"/>
  <c r="D6"/>
  <c r="D16"/>
  <c r="O23" i="33"/>
  <c r="G54" i="43" l="1"/>
  <c r="F54" s="1"/>
  <c r="F52"/>
  <c r="E50" i="42"/>
  <c r="D50" s="1"/>
  <c r="D48"/>
  <c r="F23" i="23"/>
  <c r="G23"/>
  <c r="H23"/>
  <c r="J23"/>
  <c r="K23"/>
  <c r="L23"/>
  <c r="N23"/>
  <c r="O23"/>
  <c r="P23"/>
  <c r="E24"/>
  <c r="E23" s="1"/>
  <c r="F17"/>
  <c r="F13" s="1"/>
  <c r="G17"/>
  <c r="G13" s="1"/>
  <c r="H17"/>
  <c r="H13" s="1"/>
  <c r="I17"/>
  <c r="I13" s="1"/>
  <c r="I6" s="1"/>
  <c r="K17"/>
  <c r="K13" s="1"/>
  <c r="L17"/>
  <c r="L13" s="1"/>
  <c r="N17"/>
  <c r="N13" s="1"/>
  <c r="N6" s="1"/>
  <c r="O17"/>
  <c r="O13" s="1"/>
  <c r="F10"/>
  <c r="G10"/>
  <c r="H10"/>
  <c r="I10"/>
  <c r="J10"/>
  <c r="K10"/>
  <c r="L10"/>
  <c r="M10"/>
  <c r="N10"/>
  <c r="O10"/>
  <c r="P10"/>
  <c r="E17"/>
  <c r="E13" s="1"/>
  <c r="D7"/>
  <c r="D9"/>
  <c r="D11"/>
  <c r="D12"/>
  <c r="D15"/>
  <c r="D16"/>
  <c r="D18"/>
  <c r="D19"/>
  <c r="D20"/>
  <c r="D25"/>
  <c r="P17"/>
  <c r="P13" s="1"/>
  <c r="M17"/>
  <c r="M13" s="1"/>
  <c r="M6" s="1"/>
  <c r="D22"/>
  <c r="J21"/>
  <c r="D21" s="1"/>
  <c r="D14"/>
  <c r="P8"/>
  <c r="D8" s="1"/>
  <c r="D25" i="39"/>
  <c r="P24"/>
  <c r="O24"/>
  <c r="O23" s="1"/>
  <c r="N24"/>
  <c r="N23" s="1"/>
  <c r="M24"/>
  <c r="M23" s="1"/>
  <c r="L24"/>
  <c r="K24"/>
  <c r="K23" s="1"/>
  <c r="J24"/>
  <c r="J23" s="1"/>
  <c r="I24"/>
  <c r="I23" s="1"/>
  <c r="H24"/>
  <c r="G24"/>
  <c r="G23" s="1"/>
  <c r="F24"/>
  <c r="F23" s="1"/>
  <c r="E24"/>
  <c r="C24"/>
  <c r="P23"/>
  <c r="L23"/>
  <c r="H23"/>
  <c r="C23"/>
  <c r="D22"/>
  <c r="D21"/>
  <c r="D20"/>
  <c r="D19"/>
  <c r="D18"/>
  <c r="P17"/>
  <c r="P13" s="1"/>
  <c r="N17"/>
  <c r="N13" s="1"/>
  <c r="M17"/>
  <c r="M13" s="1"/>
  <c r="L17"/>
  <c r="K17"/>
  <c r="K13" s="1"/>
  <c r="J17"/>
  <c r="J13" s="1"/>
  <c r="I17"/>
  <c r="I13" s="1"/>
  <c r="H17"/>
  <c r="G17"/>
  <c r="F17"/>
  <c r="F13" s="1"/>
  <c r="E17"/>
  <c r="C17"/>
  <c r="C13" s="1"/>
  <c r="D16"/>
  <c r="D15"/>
  <c r="D14"/>
  <c r="O13"/>
  <c r="L13"/>
  <c r="L6" s="1"/>
  <c r="H13"/>
  <c r="G13"/>
  <c r="D12"/>
  <c r="D11"/>
  <c r="P10"/>
  <c r="O10"/>
  <c r="O6" s="1"/>
  <c r="N10"/>
  <c r="N6" s="1"/>
  <c r="M10"/>
  <c r="L10"/>
  <c r="K10"/>
  <c r="J10"/>
  <c r="I10"/>
  <c r="H10"/>
  <c r="H6" s="1"/>
  <c r="H26" s="1"/>
  <c r="G10"/>
  <c r="G6" s="1"/>
  <c r="F10"/>
  <c r="F6" s="1"/>
  <c r="E10"/>
  <c r="C10"/>
  <c r="D9"/>
  <c r="D8"/>
  <c r="D7"/>
  <c r="D25" i="38"/>
  <c r="P24"/>
  <c r="P23" s="1"/>
  <c r="O24"/>
  <c r="O23" s="1"/>
  <c r="N24"/>
  <c r="N23" s="1"/>
  <c r="M24"/>
  <c r="M23" s="1"/>
  <c r="L24"/>
  <c r="K24"/>
  <c r="J24"/>
  <c r="J23" s="1"/>
  <c r="I24"/>
  <c r="I23" s="1"/>
  <c r="H24"/>
  <c r="H23" s="1"/>
  <c r="G24"/>
  <c r="G23" s="1"/>
  <c r="F24"/>
  <c r="F23" s="1"/>
  <c r="E24"/>
  <c r="E23" s="1"/>
  <c r="C24"/>
  <c r="L23"/>
  <c r="K23"/>
  <c r="C23"/>
  <c r="D22"/>
  <c r="D21"/>
  <c r="D20"/>
  <c r="D19"/>
  <c r="D18"/>
  <c r="P17"/>
  <c r="P13" s="1"/>
  <c r="P6" s="1"/>
  <c r="O17"/>
  <c r="N17"/>
  <c r="N13" s="1"/>
  <c r="M17"/>
  <c r="M13" s="1"/>
  <c r="M6" s="1"/>
  <c r="L17"/>
  <c r="L13" s="1"/>
  <c r="K17"/>
  <c r="K13" s="1"/>
  <c r="J17"/>
  <c r="J13" s="1"/>
  <c r="I17"/>
  <c r="I13" s="1"/>
  <c r="H17"/>
  <c r="H13" s="1"/>
  <c r="H6" s="1"/>
  <c r="G17"/>
  <c r="G13" s="1"/>
  <c r="F17"/>
  <c r="F13" s="1"/>
  <c r="E17"/>
  <c r="C17"/>
  <c r="D16"/>
  <c r="D15"/>
  <c r="D14"/>
  <c r="O13"/>
  <c r="C13"/>
  <c r="D12"/>
  <c r="D11"/>
  <c r="P10"/>
  <c r="O10"/>
  <c r="N10"/>
  <c r="M10"/>
  <c r="L10"/>
  <c r="K10"/>
  <c r="J10"/>
  <c r="I10"/>
  <c r="H10"/>
  <c r="G10"/>
  <c r="F10"/>
  <c r="E10"/>
  <c r="C10"/>
  <c r="D9"/>
  <c r="D8"/>
  <c r="D7"/>
  <c r="D25" i="37"/>
  <c r="P24"/>
  <c r="P23" s="1"/>
  <c r="O24"/>
  <c r="O23" s="1"/>
  <c r="N24"/>
  <c r="N23" s="1"/>
  <c r="M24"/>
  <c r="M23" s="1"/>
  <c r="L24"/>
  <c r="L23" s="1"/>
  <c r="K24"/>
  <c r="K23" s="1"/>
  <c r="J24"/>
  <c r="I24"/>
  <c r="I23" s="1"/>
  <c r="H24"/>
  <c r="H23" s="1"/>
  <c r="G24"/>
  <c r="G23" s="1"/>
  <c r="F24"/>
  <c r="E24"/>
  <c r="E23" s="1"/>
  <c r="C24"/>
  <c r="C23" s="1"/>
  <c r="J23"/>
  <c r="F23"/>
  <c r="D22"/>
  <c r="D21"/>
  <c r="D20"/>
  <c r="D19"/>
  <c r="D18"/>
  <c r="P17"/>
  <c r="P13" s="1"/>
  <c r="O17"/>
  <c r="O13" s="1"/>
  <c r="N17"/>
  <c r="N13" s="1"/>
  <c r="M17"/>
  <c r="M13" s="1"/>
  <c r="L17"/>
  <c r="L13" s="1"/>
  <c r="K17"/>
  <c r="K13" s="1"/>
  <c r="J17"/>
  <c r="J13" s="1"/>
  <c r="I17"/>
  <c r="I13" s="1"/>
  <c r="H17"/>
  <c r="H13" s="1"/>
  <c r="G17"/>
  <c r="G13" s="1"/>
  <c r="G6" s="1"/>
  <c r="F17"/>
  <c r="F13" s="1"/>
  <c r="E17"/>
  <c r="C17"/>
  <c r="C13" s="1"/>
  <c r="C6" s="1"/>
  <c r="D16"/>
  <c r="D15"/>
  <c r="D14"/>
  <c r="D12"/>
  <c r="D11"/>
  <c r="P10"/>
  <c r="O10"/>
  <c r="N10"/>
  <c r="M10"/>
  <c r="L10"/>
  <c r="K10"/>
  <c r="J10"/>
  <c r="I10"/>
  <c r="H10"/>
  <c r="G10"/>
  <c r="F10"/>
  <c r="E10"/>
  <c r="C10"/>
  <c r="D9"/>
  <c r="D8"/>
  <c r="D7"/>
  <c r="D25" i="36"/>
  <c r="P24"/>
  <c r="O24"/>
  <c r="O23" s="1"/>
  <c r="N24"/>
  <c r="N23" s="1"/>
  <c r="M24"/>
  <c r="M23" s="1"/>
  <c r="L24"/>
  <c r="K24"/>
  <c r="K23" s="1"/>
  <c r="J24"/>
  <c r="J23" s="1"/>
  <c r="I24"/>
  <c r="I23" s="1"/>
  <c r="H24"/>
  <c r="G24"/>
  <c r="G23" s="1"/>
  <c r="F24"/>
  <c r="F23" s="1"/>
  <c r="E24"/>
  <c r="C24"/>
  <c r="P23"/>
  <c r="L23"/>
  <c r="H23"/>
  <c r="C23"/>
  <c r="D22"/>
  <c r="D21"/>
  <c r="D20"/>
  <c r="D19"/>
  <c r="D18"/>
  <c r="P17"/>
  <c r="O17"/>
  <c r="O13" s="1"/>
  <c r="N17"/>
  <c r="N13" s="1"/>
  <c r="N6" s="1"/>
  <c r="N26" s="1"/>
  <c r="M17"/>
  <c r="M13" s="1"/>
  <c r="L17"/>
  <c r="L13" s="1"/>
  <c r="L6" s="1"/>
  <c r="L26" s="1"/>
  <c r="K17"/>
  <c r="K13" s="1"/>
  <c r="J17"/>
  <c r="J13" s="1"/>
  <c r="I17"/>
  <c r="I13" s="1"/>
  <c r="I6" s="1"/>
  <c r="H17"/>
  <c r="H13" s="1"/>
  <c r="H6" s="1"/>
  <c r="G17"/>
  <c r="G13" s="1"/>
  <c r="F17"/>
  <c r="F13" s="1"/>
  <c r="E17"/>
  <c r="E13" s="1"/>
  <c r="E6" s="1"/>
  <c r="C17"/>
  <c r="C13" s="1"/>
  <c r="D16"/>
  <c r="D15"/>
  <c r="D14"/>
  <c r="P13"/>
  <c r="P6" s="1"/>
  <c r="D12"/>
  <c r="D11"/>
  <c r="P10"/>
  <c r="O10"/>
  <c r="N10"/>
  <c r="M10"/>
  <c r="L10"/>
  <c r="K10"/>
  <c r="J10"/>
  <c r="D10" s="1"/>
  <c r="I10"/>
  <c r="H10"/>
  <c r="G10"/>
  <c r="F10"/>
  <c r="E10"/>
  <c r="C10"/>
  <c r="D9"/>
  <c r="D8"/>
  <c r="D7"/>
  <c r="P24" i="35"/>
  <c r="P23" s="1"/>
  <c r="O24"/>
  <c r="N24"/>
  <c r="N23" s="1"/>
  <c r="M24"/>
  <c r="L24"/>
  <c r="L23" s="1"/>
  <c r="K24"/>
  <c r="K23" s="1"/>
  <c r="J24"/>
  <c r="J23" s="1"/>
  <c r="I24"/>
  <c r="I23" s="1"/>
  <c r="H24"/>
  <c r="H23" s="1"/>
  <c r="G24"/>
  <c r="G23" s="1"/>
  <c r="F24"/>
  <c r="E24"/>
  <c r="C24"/>
  <c r="C23" s="1"/>
  <c r="O23"/>
  <c r="M23"/>
  <c r="E23"/>
  <c r="P17"/>
  <c r="P13" s="1"/>
  <c r="P6" s="1"/>
  <c r="O17"/>
  <c r="O13" s="1"/>
  <c r="N17"/>
  <c r="N13" s="1"/>
  <c r="M17"/>
  <c r="M13" s="1"/>
  <c r="L17"/>
  <c r="L13" s="1"/>
  <c r="L6" s="1"/>
  <c r="K17"/>
  <c r="K13" s="1"/>
  <c r="J17"/>
  <c r="J13" s="1"/>
  <c r="I17"/>
  <c r="I13" s="1"/>
  <c r="H17"/>
  <c r="H13" s="1"/>
  <c r="G17"/>
  <c r="F17"/>
  <c r="F13" s="1"/>
  <c r="E17"/>
  <c r="E13" s="1"/>
  <c r="C17"/>
  <c r="C13" s="1"/>
  <c r="G13"/>
  <c r="P10"/>
  <c r="O10"/>
  <c r="N10"/>
  <c r="M10"/>
  <c r="L10"/>
  <c r="K10"/>
  <c r="J10"/>
  <c r="I10"/>
  <c r="H10"/>
  <c r="G10"/>
  <c r="F10"/>
  <c r="E10"/>
  <c r="C10"/>
  <c r="D25" i="34"/>
  <c r="P24"/>
  <c r="P23" s="1"/>
  <c r="O24"/>
  <c r="N24"/>
  <c r="N23" s="1"/>
  <c r="M24"/>
  <c r="M23" s="1"/>
  <c r="L24"/>
  <c r="L23" s="1"/>
  <c r="K24"/>
  <c r="K23" s="1"/>
  <c r="J24"/>
  <c r="J23" s="1"/>
  <c r="I24"/>
  <c r="I23" s="1"/>
  <c r="H24"/>
  <c r="H23" s="1"/>
  <c r="G24"/>
  <c r="G23" s="1"/>
  <c r="F24"/>
  <c r="F23" s="1"/>
  <c r="E24"/>
  <c r="C24"/>
  <c r="O23"/>
  <c r="C23"/>
  <c r="D22"/>
  <c r="D21"/>
  <c r="D20"/>
  <c r="D19"/>
  <c r="D18"/>
  <c r="P17"/>
  <c r="P13" s="1"/>
  <c r="O17"/>
  <c r="O13" s="1"/>
  <c r="N17"/>
  <c r="N13" s="1"/>
  <c r="M17"/>
  <c r="M13" s="1"/>
  <c r="M6" s="1"/>
  <c r="L17"/>
  <c r="L13" s="1"/>
  <c r="L6" s="1"/>
  <c r="K17"/>
  <c r="K13" s="1"/>
  <c r="J17"/>
  <c r="J13" s="1"/>
  <c r="I17"/>
  <c r="I13" s="1"/>
  <c r="H17"/>
  <c r="H13" s="1"/>
  <c r="H6" s="1"/>
  <c r="G17"/>
  <c r="G13" s="1"/>
  <c r="F17"/>
  <c r="F13" s="1"/>
  <c r="E17"/>
  <c r="E13" s="1"/>
  <c r="E6" s="1"/>
  <c r="C17"/>
  <c r="C13" s="1"/>
  <c r="D16"/>
  <c r="D15"/>
  <c r="D14"/>
  <c r="D12"/>
  <c r="D11"/>
  <c r="P10"/>
  <c r="O10"/>
  <c r="N10"/>
  <c r="M10"/>
  <c r="L10"/>
  <c r="K10"/>
  <c r="J10"/>
  <c r="I10"/>
  <c r="H10"/>
  <c r="G10"/>
  <c r="F10"/>
  <c r="E10"/>
  <c r="C10"/>
  <c r="D9"/>
  <c r="D8"/>
  <c r="D7"/>
  <c r="D25" i="33"/>
  <c r="P24"/>
  <c r="P23" s="1"/>
  <c r="O24"/>
  <c r="N24"/>
  <c r="N23" s="1"/>
  <c r="M24"/>
  <c r="L24"/>
  <c r="L23" s="1"/>
  <c r="K24"/>
  <c r="K23" s="1"/>
  <c r="J24"/>
  <c r="J23" s="1"/>
  <c r="I24"/>
  <c r="I23" s="1"/>
  <c r="H24"/>
  <c r="H23" s="1"/>
  <c r="G24"/>
  <c r="F24"/>
  <c r="F23" s="1"/>
  <c r="E24"/>
  <c r="C24"/>
  <c r="C23" s="1"/>
  <c r="M23"/>
  <c r="E23"/>
  <c r="D22"/>
  <c r="D21"/>
  <c r="D20"/>
  <c r="D19"/>
  <c r="D18"/>
  <c r="P17"/>
  <c r="P13" s="1"/>
  <c r="O17"/>
  <c r="O13" s="1"/>
  <c r="O6" s="1"/>
  <c r="O26" s="1"/>
  <c r="N17"/>
  <c r="N13" s="1"/>
  <c r="N6" s="1"/>
  <c r="M13"/>
  <c r="L17"/>
  <c r="L13" s="1"/>
  <c r="K17"/>
  <c r="K13" s="1"/>
  <c r="J17"/>
  <c r="J13" s="1"/>
  <c r="J6" s="1"/>
  <c r="I17"/>
  <c r="I13" s="1"/>
  <c r="H17"/>
  <c r="H13" s="1"/>
  <c r="G17"/>
  <c r="G13" s="1"/>
  <c r="F17"/>
  <c r="F13" s="1"/>
  <c r="E17"/>
  <c r="E13" s="1"/>
  <c r="C17"/>
  <c r="C13" s="1"/>
  <c r="D16"/>
  <c r="D15"/>
  <c r="D14"/>
  <c r="D12"/>
  <c r="D11"/>
  <c r="P10"/>
  <c r="O10"/>
  <c r="N10"/>
  <c r="M10"/>
  <c r="L10"/>
  <c r="K10"/>
  <c r="J10"/>
  <c r="I10"/>
  <c r="H10"/>
  <c r="G10"/>
  <c r="F10"/>
  <c r="E10"/>
  <c r="C10"/>
  <c r="D9"/>
  <c r="D8"/>
  <c r="D7"/>
  <c r="D21" i="32"/>
  <c r="P20"/>
  <c r="P19" s="1"/>
  <c r="O20"/>
  <c r="O19" s="1"/>
  <c r="N20"/>
  <c r="N19" s="1"/>
  <c r="M20"/>
  <c r="M19" s="1"/>
  <c r="L20"/>
  <c r="L19" s="1"/>
  <c r="K20"/>
  <c r="K19" s="1"/>
  <c r="J20"/>
  <c r="J19" s="1"/>
  <c r="I20"/>
  <c r="I19" s="1"/>
  <c r="H20"/>
  <c r="H19" s="1"/>
  <c r="G20"/>
  <c r="G19" s="1"/>
  <c r="F20"/>
  <c r="F19" s="1"/>
  <c r="E20"/>
  <c r="E19" s="1"/>
  <c r="C20"/>
  <c r="C19" s="1"/>
  <c r="D18"/>
  <c r="D17"/>
  <c r="P16"/>
  <c r="P12" s="1"/>
  <c r="O16"/>
  <c r="O12" s="1"/>
  <c r="N16"/>
  <c r="N12" s="1"/>
  <c r="M16"/>
  <c r="M12" s="1"/>
  <c r="L16"/>
  <c r="L12" s="1"/>
  <c r="K16"/>
  <c r="K12" s="1"/>
  <c r="J16"/>
  <c r="J12" s="1"/>
  <c r="I16"/>
  <c r="I12" s="1"/>
  <c r="H16"/>
  <c r="G16"/>
  <c r="G12" s="1"/>
  <c r="F16"/>
  <c r="F12" s="1"/>
  <c r="E16"/>
  <c r="C16"/>
  <c r="C12" s="1"/>
  <c r="D15"/>
  <c r="D14"/>
  <c r="D13"/>
  <c r="H12"/>
  <c r="D11"/>
  <c r="P9"/>
  <c r="O9"/>
  <c r="N9"/>
  <c r="N5" s="1"/>
  <c r="M9"/>
  <c r="L9"/>
  <c r="K9"/>
  <c r="J9"/>
  <c r="I9"/>
  <c r="H9"/>
  <c r="G9"/>
  <c r="F9"/>
  <c r="E9"/>
  <c r="C9"/>
  <c r="D7"/>
  <c r="C10" i="23"/>
  <c r="C6" s="1"/>
  <c r="C26" s="1"/>
  <c r="C13"/>
  <c r="C24"/>
  <c r="C23" s="1"/>
  <c r="C17"/>
  <c r="L26" i="34" l="1"/>
  <c r="H26"/>
  <c r="D24"/>
  <c r="I6"/>
  <c r="I26" s="1"/>
  <c r="P6"/>
  <c r="P26" s="1"/>
  <c r="N6" i="35"/>
  <c r="N26" s="1"/>
  <c r="D10"/>
  <c r="H6"/>
  <c r="H26" s="1"/>
  <c r="F6"/>
  <c r="F26" s="1"/>
  <c r="P26"/>
  <c r="L26"/>
  <c r="O6"/>
  <c r="O26" s="1"/>
  <c r="M6"/>
  <c r="M26" s="1"/>
  <c r="K6"/>
  <c r="K26" s="1"/>
  <c r="I6"/>
  <c r="I26" s="1"/>
  <c r="G6"/>
  <c r="G26" s="1"/>
  <c r="D24" i="37"/>
  <c r="N6"/>
  <c r="N26" s="1"/>
  <c r="J6"/>
  <c r="J26" s="1"/>
  <c r="D17"/>
  <c r="M6"/>
  <c r="M26" s="1"/>
  <c r="I6"/>
  <c r="I26" s="1"/>
  <c r="F6"/>
  <c r="F26" s="1"/>
  <c r="O26" i="39"/>
  <c r="L26"/>
  <c r="G26"/>
  <c r="D24"/>
  <c r="P6"/>
  <c r="P26" s="1"/>
  <c r="K6"/>
  <c r="K26" s="1"/>
  <c r="P26" i="36"/>
  <c r="I26"/>
  <c r="H26"/>
  <c r="D24"/>
  <c r="G6"/>
  <c r="G26" s="1"/>
  <c r="O6"/>
  <c r="O26" s="1"/>
  <c r="J6" i="39"/>
  <c r="J26" s="1"/>
  <c r="D17"/>
  <c r="M6"/>
  <c r="M26" s="1"/>
  <c r="D10"/>
  <c r="I6"/>
  <c r="I26" s="1"/>
  <c r="O6" i="37"/>
  <c r="O26" s="1"/>
  <c r="D10"/>
  <c r="K6"/>
  <c r="K26" s="1"/>
  <c r="M6" i="36"/>
  <c r="M26" s="1"/>
  <c r="J6"/>
  <c r="J26" s="1"/>
  <c r="K6"/>
  <c r="K26" s="1"/>
  <c r="J6" i="35"/>
  <c r="J26" s="1"/>
  <c r="G6" i="34"/>
  <c r="G26" s="1"/>
  <c r="K6"/>
  <c r="K26" s="1"/>
  <c r="N6"/>
  <c r="N26" s="1"/>
  <c r="J6"/>
  <c r="J26" s="1"/>
  <c r="D10"/>
  <c r="O6"/>
  <c r="O26" s="1"/>
  <c r="L6" i="38"/>
  <c r="L26" s="1"/>
  <c r="I6"/>
  <c r="I26" s="1"/>
  <c r="D10"/>
  <c r="O6"/>
  <c r="O26" s="1"/>
  <c r="F6"/>
  <c r="F26" s="1"/>
  <c r="J6"/>
  <c r="J26" s="1"/>
  <c r="N6"/>
  <c r="N26" s="1"/>
  <c r="K6"/>
  <c r="K26" s="1"/>
  <c r="D17"/>
  <c r="P26"/>
  <c r="M26"/>
  <c r="H26"/>
  <c r="K6" i="33"/>
  <c r="K26" s="1"/>
  <c r="G6"/>
  <c r="D10"/>
  <c r="F6"/>
  <c r="F26" s="1"/>
  <c r="P6"/>
  <c r="P26" s="1"/>
  <c r="M6"/>
  <c r="M26" s="1"/>
  <c r="L6"/>
  <c r="L26" s="1"/>
  <c r="I6"/>
  <c r="I26" s="1"/>
  <c r="H6"/>
  <c r="H26" s="1"/>
  <c r="D17"/>
  <c r="N26"/>
  <c r="J26"/>
  <c r="D24"/>
  <c r="F6" i="23"/>
  <c r="J17"/>
  <c r="O6"/>
  <c r="K6"/>
  <c r="G6"/>
  <c r="P6"/>
  <c r="L6"/>
  <c r="H6"/>
  <c r="M5" i="32"/>
  <c r="M22" s="1"/>
  <c r="I5"/>
  <c r="P5"/>
  <c r="P22" s="1"/>
  <c r="L5"/>
  <c r="L22" s="1"/>
  <c r="J5"/>
  <c r="J22" s="1"/>
  <c r="H5"/>
  <c r="H22" s="1"/>
  <c r="F5"/>
  <c r="F22" s="1"/>
  <c r="D16"/>
  <c r="N22"/>
  <c r="I22"/>
  <c r="C6" i="33"/>
  <c r="C26" s="1"/>
  <c r="C6" i="34"/>
  <c r="C26" s="1"/>
  <c r="C6" i="35"/>
  <c r="C26" s="1"/>
  <c r="C6" i="36"/>
  <c r="C26" s="1"/>
  <c r="C26" i="37"/>
  <c r="C6" i="38"/>
  <c r="C26" s="1"/>
  <c r="C6" i="39"/>
  <c r="C26" s="1"/>
  <c r="F26"/>
  <c r="N26"/>
  <c r="E13"/>
  <c r="E23"/>
  <c r="D23" s="1"/>
  <c r="D23" i="38"/>
  <c r="G6"/>
  <c r="G26" s="1"/>
  <c r="D24"/>
  <c r="E13"/>
  <c r="H6" i="37"/>
  <c r="H26" s="1"/>
  <c r="L6"/>
  <c r="L26" s="1"/>
  <c r="P6"/>
  <c r="P26" s="1"/>
  <c r="G26"/>
  <c r="D23"/>
  <c r="E13"/>
  <c r="D13" s="1"/>
  <c r="D13" i="36"/>
  <c r="F6"/>
  <c r="F26" s="1"/>
  <c r="D17"/>
  <c r="E23"/>
  <c r="E6" i="35"/>
  <c r="D13" i="34"/>
  <c r="F6"/>
  <c r="M26"/>
  <c r="D17"/>
  <c r="E23"/>
  <c r="D23" s="1"/>
  <c r="D13" i="33"/>
  <c r="E6"/>
  <c r="G23"/>
  <c r="D23" s="1"/>
  <c r="C5" i="32"/>
  <c r="C22" s="1"/>
  <c r="G5"/>
  <c r="G22" s="1"/>
  <c r="K5"/>
  <c r="K22" s="1"/>
  <c r="O5"/>
  <c r="O22" s="1"/>
  <c r="D19"/>
  <c r="D9"/>
  <c r="D20"/>
  <c r="E12"/>
  <c r="I24" i="23"/>
  <c r="M24"/>
  <c r="M23" s="1"/>
  <c r="E10"/>
  <c r="D51" i="22"/>
  <c r="D50"/>
  <c r="D35"/>
  <c r="D23"/>
  <c r="D17"/>
  <c r="D15"/>
  <c r="P53"/>
  <c r="P7"/>
  <c r="O7"/>
  <c r="C53"/>
  <c r="C46"/>
  <c r="C40"/>
  <c r="C32"/>
  <c r="C18"/>
  <c r="C13"/>
  <c r="C7"/>
  <c r="C6" s="1"/>
  <c r="C10"/>
  <c r="D8"/>
  <c r="D11"/>
  <c r="D12"/>
  <c r="D14"/>
  <c r="D16"/>
  <c r="D19"/>
  <c r="D21"/>
  <c r="D22"/>
  <c r="D29"/>
  <c r="D30"/>
  <c r="D33"/>
  <c r="D34"/>
  <c r="D36"/>
  <c r="D37"/>
  <c r="D38"/>
  <c r="D39"/>
  <c r="D41"/>
  <c r="D42"/>
  <c r="D43"/>
  <c r="D44"/>
  <c r="D45"/>
  <c r="D47"/>
  <c r="D48"/>
  <c r="D49"/>
  <c r="F53"/>
  <c r="G53"/>
  <c r="H53"/>
  <c r="I53"/>
  <c r="J53"/>
  <c r="K53"/>
  <c r="L53"/>
  <c r="M53"/>
  <c r="N53"/>
  <c r="O53"/>
  <c r="E53"/>
  <c r="F32"/>
  <c r="G32"/>
  <c r="H32"/>
  <c r="I32"/>
  <c r="J32"/>
  <c r="K32"/>
  <c r="L32"/>
  <c r="M32"/>
  <c r="N32"/>
  <c r="O32"/>
  <c r="F18"/>
  <c r="G18"/>
  <c r="H18"/>
  <c r="I18"/>
  <c r="J18"/>
  <c r="K18"/>
  <c r="L18"/>
  <c r="M18"/>
  <c r="N18"/>
  <c r="O18"/>
  <c r="F13"/>
  <c r="G13"/>
  <c r="H13"/>
  <c r="I13"/>
  <c r="J13"/>
  <c r="K13"/>
  <c r="L13"/>
  <c r="M13"/>
  <c r="N13"/>
  <c r="O13"/>
  <c r="F7"/>
  <c r="G7"/>
  <c r="H7"/>
  <c r="I7"/>
  <c r="J7"/>
  <c r="K7"/>
  <c r="L7"/>
  <c r="M7"/>
  <c r="N7"/>
  <c r="F10"/>
  <c r="G10"/>
  <c r="H10"/>
  <c r="I10"/>
  <c r="J10"/>
  <c r="K10"/>
  <c r="L10"/>
  <c r="M10"/>
  <c r="N10"/>
  <c r="O10"/>
  <c r="P10"/>
  <c r="E32"/>
  <c r="E18"/>
  <c r="D40"/>
  <c r="E13"/>
  <c r="E7"/>
  <c r="E10"/>
  <c r="D26" i="35" l="1"/>
  <c r="E6" i="37"/>
  <c r="D6" s="1"/>
  <c r="D6" i="36"/>
  <c r="E6" i="23"/>
  <c r="D10"/>
  <c r="D17"/>
  <c r="J13"/>
  <c r="I23"/>
  <c r="D23" s="1"/>
  <c r="D24"/>
  <c r="P26"/>
  <c r="O26"/>
  <c r="N26"/>
  <c r="M26"/>
  <c r="L26"/>
  <c r="K26"/>
  <c r="H26"/>
  <c r="G26"/>
  <c r="F26"/>
  <c r="D13" i="39"/>
  <c r="E6"/>
  <c r="D13" i="38"/>
  <c r="E6"/>
  <c r="E26" i="37"/>
  <c r="D26" s="1"/>
  <c r="E26" i="36"/>
  <c r="D26" s="1"/>
  <c r="E26" i="35"/>
  <c r="D6"/>
  <c r="F26" i="34"/>
  <c r="D6"/>
  <c r="E26"/>
  <c r="G26" i="33"/>
  <c r="E26"/>
  <c r="D6"/>
  <c r="E5" i="32"/>
  <c r="D12"/>
  <c r="E26" i="23"/>
  <c r="D46" i="22"/>
  <c r="C31"/>
  <c r="C52" s="1"/>
  <c r="C54" s="1"/>
  <c r="P32"/>
  <c r="D32" s="1"/>
  <c r="P18"/>
  <c r="D18" s="1"/>
  <c r="D20"/>
  <c r="P13"/>
  <c r="D13" s="1"/>
  <c r="D10"/>
  <c r="D53"/>
  <c r="D9"/>
  <c r="D7"/>
  <c r="E6"/>
  <c r="L6"/>
  <c r="I6"/>
  <c r="M6"/>
  <c r="H6"/>
  <c r="N6"/>
  <c r="O6"/>
  <c r="K6"/>
  <c r="G6"/>
  <c r="J6"/>
  <c r="F6"/>
  <c r="L52" l="1"/>
  <c r="L54" s="1"/>
  <c r="D26" i="33"/>
  <c r="J6" i="23"/>
  <c r="J26" s="1"/>
  <c r="D13"/>
  <c r="I26"/>
  <c r="E26" i="39"/>
  <c r="D26" s="1"/>
  <c r="D6"/>
  <c r="E26" i="38"/>
  <c r="D26" s="1"/>
  <c r="D6"/>
  <c r="D26" i="34"/>
  <c r="E22" i="32"/>
  <c r="D22" s="1"/>
  <c r="D5"/>
  <c r="N52" i="22"/>
  <c r="N54" s="1"/>
  <c r="K52"/>
  <c r="K54" s="1"/>
  <c r="I52"/>
  <c r="I54" s="1"/>
  <c r="P6"/>
  <c r="D6" s="1"/>
  <c r="E52"/>
  <c r="D31"/>
  <c r="F52"/>
  <c r="F54" s="1"/>
  <c r="M52"/>
  <c r="M54" s="1"/>
  <c r="O52"/>
  <c r="O54" s="1"/>
  <c r="J52"/>
  <c r="J54" s="1"/>
  <c r="H52"/>
  <c r="H54" s="1"/>
  <c r="G52"/>
  <c r="G54" s="1"/>
  <c r="P52" l="1"/>
  <c r="P54" s="1"/>
  <c r="D26" i="23"/>
  <c r="D6"/>
  <c r="E54" i="22"/>
  <c r="D54" l="1"/>
  <c r="D52"/>
</calcChain>
</file>

<file path=xl/sharedStrings.xml><?xml version="1.0" encoding="utf-8"?>
<sst xmlns="http://schemas.openxmlformats.org/spreadsheetml/2006/main" count="859" uniqueCount="143">
  <si>
    <t>Показатели</t>
  </si>
  <si>
    <t xml:space="preserve"> НАЛОГОВЫЕ ДОХОДЫ</t>
  </si>
  <si>
    <t xml:space="preserve"> Налоги на прибыль, доходы</t>
  </si>
  <si>
    <t>Налог на прибыль организаций</t>
  </si>
  <si>
    <t>Налог на доходы физических лиц</t>
  </si>
  <si>
    <t xml:space="preserve"> Налоги на товары и услуги (работы и услуги), реализуемые на территории РФ</t>
  </si>
  <si>
    <t xml:space="preserve"> доходы от уплаты  акцизов на нефтепродукты </t>
  </si>
  <si>
    <t>акцизы на алкогольную продукцию</t>
  </si>
  <si>
    <t xml:space="preserve"> Налоги на совокупный доход</t>
  </si>
  <si>
    <t>Налог на имущество организаций</t>
  </si>
  <si>
    <t>Налог, взимаемый в связи с применением патентной системы налогообложения</t>
  </si>
  <si>
    <t>Налог на добычу полезных ископаемых</t>
  </si>
  <si>
    <t>Единый налог на вмененный доход</t>
  </si>
  <si>
    <t>Единый сельскохозяйственный налог</t>
  </si>
  <si>
    <t xml:space="preserve"> Налоги на имущество </t>
  </si>
  <si>
    <t xml:space="preserve">  НЕНАЛОГОВЫЕ ДОХОДЫ</t>
  </si>
  <si>
    <t>Налог на имущество физических лиц</t>
  </si>
  <si>
    <t>Транспортный налог</t>
  </si>
  <si>
    <t>Налог на игорный бизнес</t>
  </si>
  <si>
    <t>Земельный налог</t>
  </si>
  <si>
    <t>Налоги, сборы и регулярные платежи за пользование природными ресурсами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</si>
  <si>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</si>
  <si>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</si>
  <si>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</t>
  </si>
  <si>
    <t>Платежи при пользовании природными ресурсами</t>
  </si>
  <si>
    <t>Плата за негативное воздействие на окружающую среду</t>
  </si>
  <si>
    <t>Плата за использование лесов</t>
  </si>
  <si>
    <t xml:space="preserve">Плата за пользования недрами </t>
  </si>
  <si>
    <t>Доходы от оказания платных услуг и компенсации затрат государства</t>
  </si>
  <si>
    <t>Прочие доходы</t>
  </si>
  <si>
    <t>Доходы от продажи материальных и нематериальных активов</t>
  </si>
  <si>
    <t>Административные платежи</t>
  </si>
  <si>
    <t>Штрафы, санкции, возмещение ущерба</t>
  </si>
  <si>
    <t>Прочие неналоговые доходы</t>
  </si>
  <si>
    <t>ИТОГО НАЛОГОВЫЕ и НЕНАЛОГОВЫЕ ДОХОДЫ</t>
  </si>
  <si>
    <t>Дорожный фонд</t>
  </si>
  <si>
    <t>Собственные доходы без дорожного фонда</t>
  </si>
  <si>
    <t>Налог, взимаемый в связи с применением упрощенной системы налогообложения</t>
  </si>
  <si>
    <t>Сборы за пользование объектами животного мира и за пользование объектами водных биологических ресурсов</t>
  </si>
  <si>
    <t>Проценты за пользование бюджетным кредитом</t>
  </si>
  <si>
    <t>Аренда земли</t>
  </si>
  <si>
    <t>Аренда имущества</t>
  </si>
  <si>
    <t>Платежи от государственных и муниципальных предприятий</t>
  </si>
  <si>
    <t>Продажа государственного и муниципального имущества</t>
  </si>
  <si>
    <t>Продажа земельных участков</t>
  </si>
  <si>
    <t>№</t>
  </si>
  <si>
    <t>I</t>
  </si>
  <si>
    <t>1.1</t>
  </si>
  <si>
    <t>1.2</t>
  </si>
  <si>
    <t>2</t>
  </si>
  <si>
    <t>2.1</t>
  </si>
  <si>
    <t>2.2</t>
  </si>
  <si>
    <t>3</t>
  </si>
  <si>
    <t>3.1</t>
  </si>
  <si>
    <t>3.2</t>
  </si>
  <si>
    <t>3.3</t>
  </si>
  <si>
    <t>3.4</t>
  </si>
  <si>
    <t>4</t>
  </si>
  <si>
    <t>4.1</t>
  </si>
  <si>
    <t>4.2</t>
  </si>
  <si>
    <t>4.3</t>
  </si>
  <si>
    <t>4.4</t>
  </si>
  <si>
    <t>4.5</t>
  </si>
  <si>
    <t>6</t>
  </si>
  <si>
    <t>7</t>
  </si>
  <si>
    <t>8</t>
  </si>
  <si>
    <t>II</t>
  </si>
  <si>
    <t>9</t>
  </si>
  <si>
    <t>9.1</t>
  </si>
  <si>
    <t>9.2</t>
  </si>
  <si>
    <t>9.3</t>
  </si>
  <si>
    <t>10</t>
  </si>
  <si>
    <t>10.1</t>
  </si>
  <si>
    <t>11</t>
  </si>
  <si>
    <t>11.1</t>
  </si>
  <si>
    <t>12</t>
  </si>
  <si>
    <t>13</t>
  </si>
  <si>
    <t>14</t>
  </si>
  <si>
    <t>Дивиденты по акциям</t>
  </si>
  <si>
    <t>5</t>
  </si>
  <si>
    <t>5.1</t>
  </si>
  <si>
    <t>5.2</t>
  </si>
  <si>
    <t>8.1</t>
  </si>
  <si>
    <t>8.2</t>
  </si>
  <si>
    <t>8.3</t>
  </si>
  <si>
    <t>8.4</t>
  </si>
  <si>
    <t>8.5</t>
  </si>
  <si>
    <t>11.2</t>
  </si>
  <si>
    <t xml:space="preserve">Доходы от сдачи в аренду земельных участков, государственная собственность на которые не разграничена      </t>
  </si>
  <si>
    <t xml:space="preserve">Доходы от сдачи в аренду земли (после разграничения гос. собственности) </t>
  </si>
  <si>
    <t>8.3.1</t>
  </si>
  <si>
    <t>8.3.2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</si>
  <si>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</si>
  <si>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</si>
  <si>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</si>
  <si>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</si>
  <si>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</si>
  <si>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</si>
  <si>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</si>
  <si>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</si>
  <si>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</si>
  <si>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</si>
  <si>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</si>
  <si>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</si>
  <si>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ЗА 2020 ГОД</t>
  </si>
  <si>
    <t>Утв. бюджет. от 24.12.2019 г №48</t>
  </si>
  <si>
    <t xml:space="preserve">с организаций </t>
  </si>
  <si>
    <t>с физических лиц</t>
  </si>
  <si>
    <t>самообложение</t>
  </si>
  <si>
    <t>2.1.</t>
  </si>
  <si>
    <t>ПЛАН ЗА 2020 год.</t>
  </si>
  <si>
    <t>Утв.бюджет. За 2020 год, от 19.12.2019 г, № 16</t>
  </si>
  <si>
    <t>Утв.бюджет. За 2020 год, от 17.12.2019 г, № 12</t>
  </si>
  <si>
    <t>Утв.бюджет. За 2020 год, от 20.12.2019 г, № 19</t>
  </si>
  <si>
    <t>Утв.бюджет. За 2020 год, от 19.12.2019 г, № 17</t>
  </si>
  <si>
    <t>Утв.бюджет. За 2020 год, от 19.12.2019 г, № 28</t>
  </si>
  <si>
    <t>Утв.бюджет. За 2020 год, от 20.12.2019 г, № 16</t>
  </si>
  <si>
    <t>Утв.бюджет. За 2020 год, от 19.12.2019 г, № 23</t>
  </si>
  <si>
    <t>Утв.бюджет. За 2020 год, от 19.12.2019 г, № 25</t>
  </si>
  <si>
    <t>Утв.бюджет. За 2020 год, от 19.12.2019 г, № 19</t>
  </si>
  <si>
    <t>ПРОГНОЗ ПЛАН СОБСТВЕННЫХ ДОХОДОВ КОНСОЛИДИРОВАННОГО БЮДЖЕТА МУНИЦИПАЛЬНОГО РАЙОНА АДМИНИСТРАЦИИ БАРУН-ХЕМЧИКСКОГО КОЖУУНА  НА 2020 год</t>
  </si>
  <si>
    <t>Исполнитель: В. В. Саая</t>
  </si>
  <si>
    <t>Согласовано с Ведущим  специалистом  по экономике и сборы  налогов. Ооржак Т. С-Д.</t>
  </si>
  <si>
    <t>ПРОГНОЗ  ПЛАН ПО НАЛОГОВЫМ И НЕНАЛОГОВЫМ ДОХОДАМ с. Эрги-Барлык  НА 2020 ГОД</t>
  </si>
  <si>
    <t>ПРОГНОЗ  ПЛАН ПО НАЛОГОВЫМ И НЕНАЛОГОВЫМ ДОХОДАМ с.Барлык  НА 2020 ГОД</t>
  </si>
  <si>
    <t>ПРОГНОЗ  ПЛАН ПО НАЛОГОВЫМ И НЕНАЛОГОВЫМ ДОХОДАМ с.Кызыл-Мажалык  НА 2020 ГОД</t>
  </si>
  <si>
    <t>ПРОГНОЗ  ПЛАН ПО НАЛОГОВЫМ И НЕНАЛОГОВЫМ ДОХОДАМ с. Шекпээр на 2020 ГОД</t>
  </si>
  <si>
    <t>ПРОГНОЗ  ПЛАН ПО НАЛОГОВЫМ И НЕНАЛОГОВЫМ ДОХОДАМ с. Аксы-Барлык  на 2020 ГОД</t>
  </si>
  <si>
    <t>ПРОГНОЗ  ПЛАН ПО НАЛОГОВЫМ И НЕНАЛОГОВЫМ ДОХОДАМ с. Акский  на 2020 ГОД</t>
  </si>
  <si>
    <t>ПРОГНОЗ  ПЛАН ПО НАЛОГОВЫМ И НЕНАЛОГОВЫМ ДОХОДАМ с. Аянгаты на 2020 ГОД</t>
  </si>
  <si>
    <t>ПРОГНОЗ  ПЛАН ПО НАЛОГОВЫМ И НЕНАЛОГОВЫМ ДОХОДАМ с. Бижиктиг-Хая на 2020 ГОД</t>
  </si>
  <si>
    <t>ПРОГНОЗ  ПЛАН ПО НАЛОГОВЫМ И НЕНАЛОГОВЫМ ДОХОДАМ с. Хонделен  на 2020 ГОД</t>
  </si>
  <si>
    <t xml:space="preserve">Земельный налог с организаций </t>
  </si>
  <si>
    <t>Земельный налог с физических лиц</t>
  </si>
  <si>
    <t xml:space="preserve">самообложение </t>
  </si>
  <si>
    <t>НАЛОГОВЫЕ И НЕНАЛОГОВЫЕ ДОХОДЫ</t>
  </si>
  <si>
    <t>ПРОГНОЗ ПЛАН СОБСТВЕННЫХ ДОХОДОВ СЕЛЬСКОГО ПОСЕЛЕНИЯ СУМОНА   БАРУН-ХЕМЧИКСКОГО КОЖУУНА  НА 2020 год</t>
  </si>
  <si>
    <t>Земельный налог  с организаций</t>
  </si>
  <si>
    <t xml:space="preserve">Исполнитель: Аракчаа А. А-М. </t>
  </si>
  <si>
    <t>от. 13.01.2020 г.</t>
  </si>
  <si>
    <t>ПРОГНОЗ ПЛАН СОБСТВЕННЫХ ДОХОДОВ КОЖУУННОГО  БЮДЖЕТА МУНИЦИПАЛЬНОГО РАЙОНА АДМИНИСТРАЦИИ БАРУН-ХЕМЧИКСКОГО КОЖУУНА  НА 2020 год</t>
  </si>
  <si>
    <t>факт за 2019 г</t>
  </si>
  <si>
    <t xml:space="preserve">откл 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</si>
</sst>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_-* #,##0_р_._-;\-* #,##0_р_._-;_-* &quot;-&quot;??_р_._-;_-@_-"/>
    <numFmt numFmtId="166" formatCode="_(* #,##0.00_);_(* \(#,##0.00\);_(* &quot;-&quot;??_);_(@_)"/>
  </numFmts>
  <fonts count="4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 Cyr"/>
      <family val="1"/>
      <charset val="204"/>
    </font>
    <font>
      <b/>
      <sz val="20"/>
      <name val="Times New Roman Cyr"/>
      <charset val="204"/>
    </font>
    <font>
      <sz val="12"/>
      <name val="Times New Roman Cyr"/>
      <family val="1"/>
      <charset val="204"/>
    </font>
    <font>
      <sz val="14"/>
      <name val="Times New Roman"/>
      <family val="1"/>
      <charset val="204"/>
    </font>
    <font>
      <b/>
      <sz val="14"/>
      <name val="Times New Roman Cyr"/>
      <charset val="204"/>
    </font>
    <font>
      <b/>
      <sz val="10"/>
      <name val="Arial Cyr"/>
      <charset val="204"/>
    </font>
    <font>
      <b/>
      <sz val="14"/>
      <name val="Times New Roman CYR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name val="Times New Roman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i/>
      <sz val="8"/>
      <color indexed="23"/>
      <name val="Arial Cyr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62"/>
      <name val="Arial Cyr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4"/>
      <name val="Arial Cyr"/>
      <charset val="204"/>
    </font>
    <font>
      <b/>
      <sz val="14"/>
      <name val="Arial Cyr"/>
      <charset val="204"/>
    </font>
    <font>
      <b/>
      <sz val="12"/>
      <name val="Times New Roman Cyr"/>
      <charset val="204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darkDown">
        <fgColor indexed="10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41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9">
    <xf numFmtId="0" fontId="0" fillId="0" borderId="0"/>
    <xf numFmtId="164" fontId="4" fillId="0" borderId="0" applyFont="0" applyFill="0" applyBorder="0" applyAlignment="0" applyProtection="0"/>
    <xf numFmtId="0" fontId="14" fillId="0" borderId="0"/>
    <xf numFmtId="0" fontId="3" fillId="0" borderId="0"/>
    <xf numFmtId="0" fontId="14" fillId="0" borderId="0"/>
    <xf numFmtId="166" fontId="14" fillId="0" borderId="0" applyFont="0" applyFill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6" borderId="0" applyNumberFormat="0" applyBorder="0" applyAlignment="0" applyProtection="0"/>
    <xf numFmtId="0" fontId="17" fillId="8" borderId="0" applyNumberFormat="0" applyBorder="0" applyAlignment="0" applyProtection="0"/>
    <xf numFmtId="0" fontId="17" fillId="5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8" borderId="0" applyNumberFormat="0" applyBorder="0" applyAlignment="0" applyProtection="0"/>
    <xf numFmtId="0" fontId="17" fillId="6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0" borderId="0" applyNumberFormat="0" applyBorder="0" applyAlignment="0" applyProtection="0"/>
    <xf numFmtId="0" fontId="18" fillId="8" borderId="0" applyNumberFormat="0" applyBorder="0" applyAlignment="0" applyProtection="0"/>
    <xf numFmtId="0" fontId="18" fillId="5" borderId="0" applyNumberFormat="0" applyBorder="0" applyAlignment="0" applyProtection="0"/>
    <xf numFmtId="0" fontId="18" fillId="13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9" fillId="9" borderId="10" applyNumberFormat="0" applyAlignment="0" applyProtection="0"/>
    <xf numFmtId="0" fontId="20" fillId="17" borderId="11" applyNumberFormat="0" applyAlignment="0" applyProtection="0"/>
    <xf numFmtId="0" fontId="21" fillId="17" borderId="10" applyNumberFormat="0" applyAlignment="0" applyProtection="0"/>
    <xf numFmtId="0" fontId="4" fillId="0" borderId="12" applyNumberFormat="0">
      <alignment horizontal="right" vertical="top"/>
    </xf>
    <xf numFmtId="0" fontId="4" fillId="0" borderId="12" applyNumberFormat="0">
      <alignment horizontal="right" vertical="top"/>
    </xf>
    <xf numFmtId="0" fontId="4" fillId="18" borderId="12" applyNumberFormat="0">
      <alignment horizontal="right" vertical="top"/>
    </xf>
    <xf numFmtId="49" fontId="4" fillId="19" borderId="12">
      <alignment horizontal="left" vertical="top"/>
    </xf>
    <xf numFmtId="49" fontId="10" fillId="0" borderId="12">
      <alignment horizontal="left" vertical="top"/>
    </xf>
    <xf numFmtId="0" fontId="22" fillId="0" borderId="13" applyNumberFormat="0" applyFill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4" fillId="0" borderId="0" applyNumberFormat="0" applyFill="0" applyBorder="0" applyAlignment="0" applyProtection="0"/>
    <xf numFmtId="0" fontId="4" fillId="12" borderId="12">
      <alignment horizontal="left" vertical="top" wrapText="1"/>
    </xf>
    <xf numFmtId="0" fontId="10" fillId="0" borderId="12">
      <alignment horizontal="left" vertical="top" wrapText="1"/>
    </xf>
    <xf numFmtId="0" fontId="4" fillId="20" borderId="12">
      <alignment horizontal="left" vertical="top" wrapText="1"/>
    </xf>
    <xf numFmtId="0" fontId="4" fillId="21" borderId="12">
      <alignment horizontal="left" vertical="top" wrapText="1"/>
    </xf>
    <xf numFmtId="0" fontId="4" fillId="22" borderId="12">
      <alignment horizontal="left" vertical="top" wrapText="1"/>
    </xf>
    <xf numFmtId="0" fontId="4" fillId="23" borderId="12">
      <alignment horizontal="left" vertical="top" wrapText="1"/>
    </xf>
    <xf numFmtId="0" fontId="4" fillId="0" borderId="12">
      <alignment horizontal="left" vertical="top" wrapText="1"/>
    </xf>
    <xf numFmtId="0" fontId="25" fillId="0" borderId="0">
      <alignment horizontal="left" vertical="top"/>
    </xf>
    <xf numFmtId="0" fontId="26" fillId="0" borderId="16" applyNumberFormat="0" applyFill="0" applyAlignment="0" applyProtection="0"/>
    <xf numFmtId="0" fontId="27" fillId="24" borderId="17" applyNumberFormat="0" applyAlignment="0" applyProtection="0"/>
    <xf numFmtId="0" fontId="28" fillId="0" borderId="0" applyNumberFormat="0" applyFill="0" applyBorder="0" applyAlignment="0" applyProtection="0"/>
    <xf numFmtId="0" fontId="29" fillId="9" borderId="0" applyNumberFormat="0" applyBorder="0" applyAlignment="0" applyProtection="0"/>
    <xf numFmtId="0" fontId="4" fillId="12" borderId="18" applyNumberFormat="0">
      <alignment horizontal="right" vertical="top"/>
    </xf>
    <xf numFmtId="0" fontId="4" fillId="20" borderId="18" applyNumberFormat="0">
      <alignment horizontal="right" vertical="top"/>
    </xf>
    <xf numFmtId="0" fontId="4" fillId="0" borderId="12" applyNumberFormat="0">
      <alignment horizontal="right" vertical="top"/>
    </xf>
    <xf numFmtId="0" fontId="4" fillId="0" borderId="12" applyNumberFormat="0">
      <alignment horizontal="right" vertical="top"/>
    </xf>
    <xf numFmtId="0" fontId="4" fillId="21" borderId="18" applyNumberFormat="0">
      <alignment horizontal="right" vertical="top"/>
    </xf>
    <xf numFmtId="0" fontId="4" fillId="0" borderId="12" applyNumberFormat="0">
      <alignment horizontal="right" vertical="top"/>
    </xf>
    <xf numFmtId="0" fontId="30" fillId="25" borderId="0" applyNumberFormat="0" applyBorder="0" applyAlignment="0" applyProtection="0"/>
    <xf numFmtId="0" fontId="31" fillId="0" borderId="0" applyNumberFormat="0" applyFill="0" applyBorder="0" applyAlignment="0" applyProtection="0"/>
    <xf numFmtId="0" fontId="14" fillId="6" borderId="19" applyNumberFormat="0" applyFont="0" applyAlignment="0" applyProtection="0"/>
    <xf numFmtId="9" fontId="1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9" fontId="32" fillId="9" borderId="12">
      <alignment horizontal="left" vertical="top" wrapText="1"/>
    </xf>
    <xf numFmtId="49" fontId="4" fillId="0" borderId="12">
      <alignment horizontal="left" vertical="top" wrapText="1"/>
    </xf>
    <xf numFmtId="0" fontId="33" fillId="0" borderId="20" applyNumberFormat="0" applyFill="0" applyAlignment="0" applyProtection="0"/>
    <xf numFmtId="0" fontId="33" fillId="0" borderId="0" applyNumberFormat="0" applyFill="0" applyBorder="0" applyAlignment="0" applyProtection="0"/>
    <xf numFmtId="166" fontId="14" fillId="0" borderId="0" applyFont="0" applyFill="0" applyBorder="0" applyAlignment="0" applyProtection="0"/>
    <xf numFmtId="0" fontId="34" fillId="8" borderId="0" applyNumberFormat="0" applyBorder="0" applyAlignment="0" applyProtection="0"/>
    <xf numFmtId="0" fontId="4" fillId="23" borderId="12">
      <alignment horizontal="left" vertical="top" wrapText="1"/>
    </xf>
    <xf numFmtId="0" fontId="4" fillId="0" borderId="12">
      <alignment horizontal="left" vertical="top" wrapText="1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0" fontId="35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6" fillId="0" borderId="0"/>
    <xf numFmtId="0" fontId="35" fillId="0" borderId="0"/>
    <xf numFmtId="0" fontId="1" fillId="0" borderId="0"/>
    <xf numFmtId="0" fontId="37" fillId="0" borderId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4" fillId="0" borderId="0"/>
  </cellStyleXfs>
  <cellXfs count="104">
    <xf numFmtId="0" fontId="0" fillId="0" borderId="0" xfId="0"/>
    <xf numFmtId="0" fontId="5" fillId="2" borderId="0" xfId="0" applyNumberFormat="1" applyFont="1" applyFill="1" applyAlignment="1">
      <alignment vertical="center" wrapText="1"/>
    </xf>
    <xf numFmtId="0" fontId="0" fillId="2" borderId="0" xfId="0" applyFill="1" applyAlignment="1">
      <alignment vertical="center"/>
    </xf>
    <xf numFmtId="165" fontId="0" fillId="2" borderId="0" xfId="0" applyNumberFormat="1" applyFill="1" applyAlignment="1">
      <alignment vertical="center"/>
    </xf>
    <xf numFmtId="0" fontId="10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10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0" fillId="2" borderId="0" xfId="0" applyFont="1" applyFill="1" applyAlignment="1">
      <alignment vertical="center"/>
    </xf>
    <xf numFmtId="49" fontId="7" fillId="2" borderId="0" xfId="0" applyNumberFormat="1" applyFont="1" applyFill="1" applyAlignment="1">
      <alignment vertical="center"/>
    </xf>
    <xf numFmtId="49" fontId="16" fillId="2" borderId="0" xfId="0" applyNumberFormat="1" applyFont="1" applyFill="1" applyBorder="1" applyAlignment="1">
      <alignment horizontal="right" vertical="center"/>
    </xf>
    <xf numFmtId="0" fontId="12" fillId="3" borderId="1" xfId="0" applyNumberFormat="1" applyFont="1" applyFill="1" applyBorder="1" applyAlignment="1">
      <alignment vertical="center" wrapText="1"/>
    </xf>
    <xf numFmtId="0" fontId="12" fillId="2" borderId="1" xfId="0" applyNumberFormat="1" applyFont="1" applyFill="1" applyBorder="1" applyAlignment="1">
      <alignment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8" fillId="2" borderId="1" xfId="0" applyNumberFormat="1" applyFont="1" applyFill="1" applyBorder="1" applyAlignment="1">
      <alignment horizontal="left" vertical="center" wrapText="1"/>
    </xf>
    <xf numFmtId="0" fontId="12" fillId="3" borderId="2" xfId="0" applyNumberFormat="1" applyFont="1" applyFill="1" applyBorder="1" applyAlignment="1">
      <alignment horizontal="justify" vertical="center" wrapText="1"/>
    </xf>
    <xf numFmtId="0" fontId="9" fillId="2" borderId="1" xfId="0" applyNumberFormat="1" applyFont="1" applyFill="1" applyBorder="1" applyAlignment="1">
      <alignment horizontal="justify" vertical="center" wrapText="1"/>
    </xf>
    <xf numFmtId="49" fontId="7" fillId="2" borderId="3" xfId="0" applyNumberFormat="1" applyFont="1" applyFill="1" applyBorder="1" applyAlignment="1">
      <alignment vertical="center"/>
    </xf>
    <xf numFmtId="49" fontId="13" fillId="2" borderId="3" xfId="1" applyNumberFormat="1" applyFont="1" applyFill="1" applyBorder="1" applyAlignment="1">
      <alignment horizontal="center" vertical="center"/>
    </xf>
    <xf numFmtId="49" fontId="15" fillId="2" borderId="3" xfId="1" applyNumberFormat="1" applyFont="1" applyFill="1" applyBorder="1" applyAlignment="1">
      <alignment horizontal="center" vertical="center"/>
    </xf>
    <xf numFmtId="49" fontId="13" fillId="2" borderId="3" xfId="1" applyNumberFormat="1" applyFont="1" applyFill="1" applyBorder="1" applyAlignment="1">
      <alignment horizontal="center" vertical="center" wrapText="1"/>
    </xf>
    <xf numFmtId="49" fontId="13" fillId="2" borderId="4" xfId="1" applyNumberFormat="1" applyFont="1" applyFill="1" applyBorder="1" applyAlignment="1">
      <alignment horizontal="center" vertical="center"/>
    </xf>
    <xf numFmtId="49" fontId="11" fillId="2" borderId="3" xfId="1" applyNumberFormat="1" applyFont="1" applyFill="1" applyBorder="1" applyAlignment="1">
      <alignment horizontal="center" vertical="center"/>
    </xf>
    <xf numFmtId="49" fontId="11" fillId="2" borderId="6" xfId="1" applyNumberFormat="1" applyFont="1" applyFill="1" applyBorder="1" applyAlignment="1">
      <alignment horizontal="center" vertical="center"/>
    </xf>
    <xf numFmtId="0" fontId="9" fillId="2" borderId="9" xfId="0" applyNumberFormat="1" applyFont="1" applyFill="1" applyBorder="1" applyAlignment="1">
      <alignment horizontal="justify" vertical="center" wrapText="1"/>
    </xf>
    <xf numFmtId="49" fontId="15" fillId="0" borderId="3" xfId="1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5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9" fillId="2" borderId="21" xfId="0" applyNumberFormat="1" applyFont="1" applyFill="1" applyBorder="1" applyAlignment="1">
      <alignment horizontal="center" vertical="center" wrapText="1"/>
    </xf>
    <xf numFmtId="0" fontId="12" fillId="3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2" fillId="3" borderId="2" xfId="0" applyNumberFormat="1" applyFont="1" applyFill="1" applyBorder="1" applyAlignment="1">
      <alignment horizontal="center" vertical="center" wrapText="1"/>
    </xf>
    <xf numFmtId="0" fontId="9" fillId="2" borderId="9" xfId="0" applyNumberFormat="1" applyFont="1" applyFill="1" applyBorder="1" applyAlignment="1">
      <alignment horizontal="center" vertical="center" wrapText="1"/>
    </xf>
    <xf numFmtId="0" fontId="8" fillId="26" borderId="1" xfId="0" applyNumberFormat="1" applyFont="1" applyFill="1" applyBorder="1" applyAlignment="1">
      <alignment horizontal="center" vertical="center" wrapText="1"/>
    </xf>
    <xf numFmtId="0" fontId="5" fillId="27" borderId="0" xfId="0" applyNumberFormat="1" applyFont="1" applyFill="1" applyAlignment="1">
      <alignment horizontal="center" vertical="center" wrapText="1"/>
    </xf>
    <xf numFmtId="0" fontId="9" fillId="27" borderId="21" xfId="0" applyNumberFormat="1" applyFont="1" applyFill="1" applyBorder="1" applyAlignment="1">
      <alignment horizontal="center" vertical="center" wrapText="1"/>
    </xf>
    <xf numFmtId="0" fontId="9" fillId="27" borderId="1" xfId="0" applyNumberFormat="1" applyFont="1" applyFill="1" applyBorder="1" applyAlignment="1">
      <alignment horizontal="center" vertical="center" wrapText="1"/>
    </xf>
    <xf numFmtId="0" fontId="12" fillId="27" borderId="1" xfId="0" applyNumberFormat="1" applyFont="1" applyFill="1" applyBorder="1" applyAlignment="1">
      <alignment horizontal="center" vertical="center" wrapText="1"/>
    </xf>
    <xf numFmtId="0" fontId="8" fillId="27" borderId="1" xfId="0" applyNumberFormat="1" applyFont="1" applyFill="1" applyBorder="1" applyAlignment="1">
      <alignment horizontal="center" vertical="center" wrapText="1"/>
    </xf>
    <xf numFmtId="0" fontId="12" fillId="27" borderId="2" xfId="0" applyNumberFormat="1" applyFont="1" applyFill="1" applyBorder="1" applyAlignment="1">
      <alignment horizontal="center" vertical="center" wrapText="1"/>
    </xf>
    <xf numFmtId="0" fontId="9" fillId="27" borderId="9" xfId="0" applyNumberFormat="1" applyFont="1" applyFill="1" applyBorder="1" applyAlignment="1">
      <alignment horizontal="center" vertical="center" wrapText="1"/>
    </xf>
    <xf numFmtId="0" fontId="5" fillId="27" borderId="0" xfId="0" applyFont="1" applyFill="1" applyAlignment="1">
      <alignment horizontal="center" vertical="center" wrapText="1"/>
    </xf>
    <xf numFmtId="0" fontId="8" fillId="27" borderId="1" xfId="0" applyNumberFormat="1" applyFont="1" applyFill="1" applyBorder="1" applyAlignment="1">
      <alignment vertical="center" wrapText="1"/>
    </xf>
    <xf numFmtId="49" fontId="13" fillId="2" borderId="23" xfId="1" applyNumberFormat="1" applyFont="1" applyFill="1" applyBorder="1" applyAlignment="1">
      <alignment horizontal="center" vertical="center"/>
    </xf>
    <xf numFmtId="0" fontId="12" fillId="2" borderId="22" xfId="0" applyNumberFormat="1" applyFont="1" applyFill="1" applyBorder="1" applyAlignment="1">
      <alignment vertical="center" wrapText="1"/>
    </xf>
    <xf numFmtId="0" fontId="12" fillId="2" borderId="22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0" fontId="12" fillId="27" borderId="22" xfId="0" applyNumberFormat="1" applyFont="1" applyFill="1" applyBorder="1" applyAlignment="1">
      <alignment horizontal="center" vertical="center" wrapText="1"/>
    </xf>
    <xf numFmtId="0" fontId="12" fillId="26" borderId="2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28" borderId="1" xfId="0" applyNumberFormat="1" applyFont="1" applyFill="1" applyBorder="1" applyAlignment="1">
      <alignment horizontal="center" vertical="center" wrapText="1"/>
    </xf>
    <xf numFmtId="0" fontId="12" fillId="28" borderId="1" xfId="0" applyNumberFormat="1" applyFont="1" applyFill="1" applyBorder="1" applyAlignment="1">
      <alignment horizontal="center" vertical="center" wrapText="1"/>
    </xf>
    <xf numFmtId="0" fontId="9" fillId="26" borderId="1" xfId="0" applyNumberFormat="1" applyFont="1" applyFill="1" applyBorder="1" applyAlignment="1">
      <alignment horizontal="center" vertical="center" wrapText="1"/>
    </xf>
    <xf numFmtId="0" fontId="12" fillId="26" borderId="1" xfId="0" applyNumberFormat="1" applyFont="1" applyFill="1" applyBorder="1" applyAlignment="1">
      <alignment horizontal="center" vertical="center" wrapText="1"/>
    </xf>
    <xf numFmtId="0" fontId="12" fillId="26" borderId="22" xfId="0" applyNumberFormat="1" applyFont="1" applyFill="1" applyBorder="1" applyAlignment="1">
      <alignment horizontal="center" vertical="center" wrapText="1"/>
    </xf>
    <xf numFmtId="0" fontId="9" fillId="26" borderId="22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38" fillId="2" borderId="0" xfId="0" applyFont="1" applyFill="1" applyAlignment="1">
      <alignment vertical="center"/>
    </xf>
    <xf numFmtId="49" fontId="12" fillId="2" borderId="3" xfId="1" applyNumberFormat="1" applyFont="1" applyFill="1" applyBorder="1" applyAlignment="1">
      <alignment horizontal="center" vertical="center"/>
    </xf>
    <xf numFmtId="49" fontId="8" fillId="2" borderId="3" xfId="1" applyNumberFormat="1" applyFont="1" applyFill="1" applyBorder="1" applyAlignment="1">
      <alignment horizontal="center" vertical="center"/>
    </xf>
    <xf numFmtId="0" fontId="39" fillId="2" borderId="0" xfId="0" applyFont="1" applyFill="1" applyAlignment="1">
      <alignment vertical="center"/>
    </xf>
    <xf numFmtId="0" fontId="38" fillId="26" borderId="0" xfId="0" applyFont="1" applyFill="1" applyAlignment="1">
      <alignment horizontal="center" vertical="center"/>
    </xf>
    <xf numFmtId="165" fontId="38" fillId="2" borderId="0" xfId="0" applyNumberFormat="1" applyFont="1" applyFill="1" applyAlignment="1">
      <alignment vertical="center"/>
    </xf>
    <xf numFmtId="49" fontId="12" fillId="2" borderId="23" xfId="1" applyNumberFormat="1" applyFont="1" applyFill="1" applyBorder="1" applyAlignment="1">
      <alignment horizontal="center" vertical="center"/>
    </xf>
    <xf numFmtId="49" fontId="12" fillId="2" borderId="4" xfId="1" applyNumberFormat="1" applyFont="1" applyFill="1" applyBorder="1" applyAlignment="1">
      <alignment horizontal="center" vertical="center"/>
    </xf>
    <xf numFmtId="49" fontId="7" fillId="2" borderId="24" xfId="0" applyNumberFormat="1" applyFont="1" applyFill="1" applyBorder="1" applyAlignment="1">
      <alignment vertical="center"/>
    </xf>
    <xf numFmtId="0" fontId="40" fillId="29" borderId="24" xfId="0" applyFont="1" applyFill="1" applyBorder="1" applyAlignment="1">
      <alignment vertical="center" wrapText="1"/>
    </xf>
    <xf numFmtId="0" fontId="40" fillId="2" borderId="24" xfId="0" applyFont="1" applyFill="1" applyBorder="1" applyAlignment="1">
      <alignment horizontal="center" vertical="center" wrapText="1"/>
    </xf>
    <xf numFmtId="0" fontId="40" fillId="28" borderId="24" xfId="0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1" fontId="8" fillId="27" borderId="1" xfId="0" applyNumberFormat="1" applyFont="1" applyFill="1" applyBorder="1" applyAlignment="1">
      <alignment horizontal="center" vertical="center" wrapText="1"/>
    </xf>
    <xf numFmtId="3" fontId="8" fillId="27" borderId="1" xfId="0" applyNumberFormat="1" applyFont="1" applyFill="1" applyBorder="1" applyAlignment="1">
      <alignment horizontal="center" vertical="center" wrapText="1"/>
    </xf>
    <xf numFmtId="3" fontId="8" fillId="28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vertical="center" wrapText="1"/>
    </xf>
    <xf numFmtId="3" fontId="12" fillId="2" borderId="1" xfId="0" applyNumberFormat="1" applyFont="1" applyFill="1" applyBorder="1" applyAlignment="1">
      <alignment vertical="center" wrapText="1"/>
    </xf>
    <xf numFmtId="1" fontId="12" fillId="2" borderId="1" xfId="0" applyNumberFormat="1" applyFont="1" applyFill="1" applyBorder="1" applyAlignment="1">
      <alignment vertical="center" wrapText="1"/>
    </xf>
    <xf numFmtId="3" fontId="8" fillId="2" borderId="1" xfId="0" applyNumberFormat="1" applyFont="1" applyFill="1" applyBorder="1" applyAlignment="1">
      <alignment horizontal="right" vertical="center" wrapText="1"/>
    </xf>
    <xf numFmtId="3" fontId="8" fillId="27" borderId="1" xfId="0" applyNumberFormat="1" applyFont="1" applyFill="1" applyBorder="1" applyAlignment="1">
      <alignment vertical="center" wrapText="1"/>
    </xf>
    <xf numFmtId="3" fontId="12" fillId="3" borderId="1" xfId="0" applyNumberFormat="1" applyFont="1" applyFill="1" applyBorder="1" applyAlignment="1">
      <alignment vertical="center" wrapText="1"/>
    </xf>
    <xf numFmtId="1" fontId="8" fillId="2" borderId="1" xfId="0" applyNumberFormat="1" applyFont="1" applyFill="1" applyBorder="1" applyAlignment="1">
      <alignment vertical="center" wrapText="1"/>
    </xf>
    <xf numFmtId="1" fontId="8" fillId="0" borderId="1" xfId="0" applyNumberFormat="1" applyFont="1" applyFill="1" applyBorder="1" applyAlignment="1">
      <alignment vertical="center" wrapText="1"/>
    </xf>
    <xf numFmtId="3" fontId="12" fillId="3" borderId="22" xfId="0" applyNumberFormat="1" applyFont="1" applyFill="1" applyBorder="1" applyAlignment="1">
      <alignment horizontal="right" vertical="center" wrapText="1"/>
    </xf>
    <xf numFmtId="3" fontId="9" fillId="2" borderId="24" xfId="0" applyNumberFormat="1" applyFont="1" applyFill="1" applyBorder="1" applyAlignment="1">
      <alignment horizontal="right" vertical="center" wrapText="1"/>
    </xf>
    <xf numFmtId="0" fontId="9" fillId="26" borderId="24" xfId="0" applyNumberFormat="1" applyFont="1" applyFill="1" applyBorder="1" applyAlignment="1">
      <alignment horizontal="center" vertical="center" wrapText="1"/>
    </xf>
    <xf numFmtId="0" fontId="9" fillId="26" borderId="25" xfId="0" applyNumberFormat="1" applyFont="1" applyFill="1" applyBorder="1" applyAlignment="1">
      <alignment horizontal="center" vertical="center" wrapText="1"/>
    </xf>
    <xf numFmtId="0" fontId="8" fillId="26" borderId="1" xfId="0" applyNumberFormat="1" applyFont="1" applyFill="1" applyBorder="1" applyAlignment="1">
      <alignment vertical="center" wrapText="1"/>
    </xf>
    <xf numFmtId="4" fontId="6" fillId="2" borderId="0" xfId="0" applyNumberFormat="1" applyFont="1" applyFill="1" applyAlignment="1">
      <alignment horizontal="center" vertical="center" wrapText="1"/>
    </xf>
    <xf numFmtId="49" fontId="9" fillId="2" borderId="7" xfId="0" applyNumberFormat="1" applyFont="1" applyFill="1" applyBorder="1" applyAlignment="1">
      <alignment horizontal="center" vertical="center"/>
    </xf>
    <xf numFmtId="49" fontId="9" fillId="2" borderId="5" xfId="0" applyNumberFormat="1" applyFont="1" applyFill="1" applyBorder="1" applyAlignment="1">
      <alignment horizontal="center" vertical="center"/>
    </xf>
    <xf numFmtId="0" fontId="9" fillId="2" borderId="8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2" borderId="24" xfId="0" applyNumberFormat="1" applyFont="1" applyFill="1" applyBorder="1" applyAlignment="1">
      <alignment horizontal="center" vertical="center" wrapText="1"/>
    </xf>
    <xf numFmtId="0" fontId="9" fillId="2" borderId="26" xfId="0" applyNumberFormat="1" applyFont="1" applyFill="1" applyBorder="1" applyAlignment="1">
      <alignment horizontal="center" vertical="center" wrapText="1"/>
    </xf>
    <xf numFmtId="0" fontId="9" fillId="2" borderId="27" xfId="0" applyNumberFormat="1" applyFont="1" applyFill="1" applyBorder="1" applyAlignment="1">
      <alignment horizontal="center" vertical="center" wrapText="1"/>
    </xf>
  </cellXfs>
  <cellStyles count="139">
    <cellStyle name="20% - Акцент1 2" xfId="6"/>
    <cellStyle name="20% - Акцент2 2" xfId="7"/>
    <cellStyle name="20% - Акцент3 2" xfId="8"/>
    <cellStyle name="20% - Акцент4 2" xfId="9"/>
    <cellStyle name="20% - Акцент5 2" xfId="10"/>
    <cellStyle name="20% - Акцент6 2" xfId="11"/>
    <cellStyle name="40% - Акцент1 2" xfId="12"/>
    <cellStyle name="40% - Акцент2 2" xfId="13"/>
    <cellStyle name="40% - Акцент3 2" xfId="14"/>
    <cellStyle name="40% - Акцент4 2" xfId="15"/>
    <cellStyle name="40% - Акцент5 2" xfId="16"/>
    <cellStyle name="40% - Акцент6 2" xfId="17"/>
    <cellStyle name="60% - Акцент1 2" xfId="18"/>
    <cellStyle name="60% - Акцент2 2" xfId="19"/>
    <cellStyle name="60% - Акцент3 2" xfId="20"/>
    <cellStyle name="60% - Акцент4 2" xfId="21"/>
    <cellStyle name="60% - Акцент5 2" xfId="22"/>
    <cellStyle name="60% - Акцент6 2" xfId="23"/>
    <cellStyle name="Акцент1 2" xfId="24"/>
    <cellStyle name="Акцент2 2" xfId="25"/>
    <cellStyle name="Акцент3 2" xfId="26"/>
    <cellStyle name="Акцент4 2" xfId="27"/>
    <cellStyle name="Акцент5 2" xfId="28"/>
    <cellStyle name="Акцент6 2" xfId="29"/>
    <cellStyle name="Ввод  2" xfId="30"/>
    <cellStyle name="Вывод 2" xfId="31"/>
    <cellStyle name="Вычисление 2" xfId="32"/>
    <cellStyle name="Данные (редактируемые)" xfId="33"/>
    <cellStyle name="Данные (только для чтения)" xfId="34"/>
    <cellStyle name="Данные для удаления" xfId="35"/>
    <cellStyle name="Заголовки полей" xfId="36"/>
    <cellStyle name="Заголовки полей [печать]" xfId="37"/>
    <cellStyle name="Заголовок 1 2" xfId="38"/>
    <cellStyle name="Заголовок 2 2" xfId="39"/>
    <cellStyle name="Заголовок 3 2" xfId="40"/>
    <cellStyle name="Заголовок 4 2" xfId="41"/>
    <cellStyle name="Заголовок меры" xfId="42"/>
    <cellStyle name="Заголовок показателя [печать]" xfId="43"/>
    <cellStyle name="Заголовок показателя константы" xfId="44"/>
    <cellStyle name="Заголовок результата расчета" xfId="45"/>
    <cellStyle name="Заголовок свободного показателя" xfId="46"/>
    <cellStyle name="Значение фильтра" xfId="47"/>
    <cellStyle name="Значение фильтра [печать]" xfId="48"/>
    <cellStyle name="Информация о задаче" xfId="49"/>
    <cellStyle name="Итог 2" xfId="50"/>
    <cellStyle name="Контрольная ячейка 2" xfId="51"/>
    <cellStyle name="Название 2" xfId="52"/>
    <cellStyle name="Нейтральный 2" xfId="53"/>
    <cellStyle name="Обычный" xfId="0" builtinId="0"/>
    <cellStyle name="Обычный 2" xfId="2"/>
    <cellStyle name="Обычный 2 2" xfId="118"/>
    <cellStyle name="Обычный 2 2 2" xfId="138"/>
    <cellStyle name="Обычный 2 3" xfId="125"/>
    <cellStyle name="Обычный 2 4" xfId="121"/>
    <cellStyle name="Обычный 3" xfId="88"/>
    <cellStyle name="Обычный 3 2" xfId="89"/>
    <cellStyle name="Обычный 3 2 2" xfId="90"/>
    <cellStyle name="Обычный 3 2 2 2" xfId="91"/>
    <cellStyle name="Обычный 3 2 2 2 2" xfId="129"/>
    <cellStyle name="Обычный 3 2 2 3" xfId="128"/>
    <cellStyle name="Обычный 3 2 3" xfId="110"/>
    <cellStyle name="Обычный 3 2 4" xfId="127"/>
    <cellStyle name="Обычный 3 3" xfId="92"/>
    <cellStyle name="Обычный 3 3 2" xfId="93"/>
    <cellStyle name="Обычный 3 3 2 2" xfId="131"/>
    <cellStyle name="Обычный 3 3 3" xfId="94"/>
    <cellStyle name="Обычный 3 3 3 2" xfId="132"/>
    <cellStyle name="Обычный 3 3 4" xfId="119"/>
    <cellStyle name="Обычный 3 3 5" xfId="130"/>
    <cellStyle name="Обычный 3 4" xfId="95"/>
    <cellStyle name="Обычный 3 4 2" xfId="133"/>
    <cellStyle name="Обычный 3 5" xfId="107"/>
    <cellStyle name="Обычный 3 6" xfId="126"/>
    <cellStyle name="Обычный 4" xfId="96"/>
    <cellStyle name="Обычный 4 2" xfId="111"/>
    <cellStyle name="Обычный 5" xfId="4"/>
    <cellStyle name="Обычный 5 2" xfId="112"/>
    <cellStyle name="Обычный 5 3" xfId="137"/>
    <cellStyle name="Обычный 6" xfId="3"/>
    <cellStyle name="Обычный 6 2" xfId="122"/>
    <cellStyle name="Обычный 7" xfId="105"/>
    <cellStyle name="Обычный 8" xfId="120"/>
    <cellStyle name="Отдельная ячейка" xfId="54"/>
    <cellStyle name="Отдельная ячейка - константа" xfId="55"/>
    <cellStyle name="Отдельная ячейка - константа [печать]" xfId="56"/>
    <cellStyle name="Отдельная ячейка [печать]" xfId="57"/>
    <cellStyle name="Отдельная ячейка-результат" xfId="58"/>
    <cellStyle name="Отдельная ячейка-результат [печать]" xfId="59"/>
    <cellStyle name="Плохой 2" xfId="60"/>
    <cellStyle name="Пояснение 2" xfId="61"/>
    <cellStyle name="Примечание 2" xfId="62"/>
    <cellStyle name="Процентный 10" xfId="100"/>
    <cellStyle name="Процентный 10 2" xfId="103"/>
    <cellStyle name="Процентный 2" xfId="63"/>
    <cellStyle name="Процентный 2 2" xfId="97"/>
    <cellStyle name="Процентный 3" xfId="64"/>
    <cellStyle name="Процентный 3 2" xfId="65"/>
    <cellStyle name="Процентный 3 3" xfId="66"/>
    <cellStyle name="Процентный 3 3 2" xfId="67"/>
    <cellStyle name="Процентный 3 4" xfId="86"/>
    <cellStyle name="Процентный 3 4 2" xfId="101"/>
    <cellStyle name="Процентный 3 5" xfId="113"/>
    <cellStyle name="Процентный 3 6" xfId="134"/>
    <cellStyle name="Процентный 4" xfId="68"/>
    <cellStyle name="Процентный 4 2" xfId="69"/>
    <cellStyle name="Процентный 4 2 2" xfId="70"/>
    <cellStyle name="Процентный 4 2 3" xfId="114"/>
    <cellStyle name="Процентный 4 2 4" xfId="136"/>
    <cellStyle name="Процентный 4 3" xfId="71"/>
    <cellStyle name="Процентный 4 3 2" xfId="115"/>
    <cellStyle name="Процентный 4 4" xfId="108"/>
    <cellStyle name="Процентный 4 5" xfId="135"/>
    <cellStyle name="Процентный 5" xfId="72"/>
    <cellStyle name="Процентный 5 2" xfId="116"/>
    <cellStyle name="Процентный 6" xfId="73"/>
    <cellStyle name="Процентный 6 2" xfId="109"/>
    <cellStyle name="Процентный 6 3" xfId="124"/>
    <cellStyle name="Процентный 7" xfId="74"/>
    <cellStyle name="Процентный 7 2" xfId="75"/>
    <cellStyle name="Процентный 7 2 2" xfId="102"/>
    <cellStyle name="Процентный 7 2 2 2" xfId="104"/>
    <cellStyle name="Процентный 8" xfId="76"/>
    <cellStyle name="Процентный 8 2" xfId="77"/>
    <cellStyle name="Процентный 9" xfId="87"/>
    <cellStyle name="Свойства элементов измерения" xfId="78"/>
    <cellStyle name="Свойства элементов измерения [печать]" xfId="79"/>
    <cellStyle name="Связанная ячейка 2" xfId="80"/>
    <cellStyle name="Текст предупреждения 2" xfId="81"/>
    <cellStyle name="Финансовый" xfId="1" builtinId="3"/>
    <cellStyle name="Финансовый 2" xfId="82"/>
    <cellStyle name="Финансовый 2 2" xfId="98"/>
    <cellStyle name="Финансовый 3" xfId="99"/>
    <cellStyle name="Финансовый 4" xfId="5"/>
    <cellStyle name="Финансовый 4 2" xfId="117"/>
    <cellStyle name="Финансовый 4 3" xfId="123"/>
    <cellStyle name="Финансовый 5" xfId="106"/>
    <cellStyle name="Хороший 2" xfId="83"/>
    <cellStyle name="Элементы осей" xfId="84"/>
    <cellStyle name="Элементы осей [печать]" xfId="8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85;&#1077;&#1083;&#1072;%20&#1040;&#1088;&#1072;&#1082;&#1095;&#1072;&#1072;/Desktop/&#1052;&#1048;&#1053;%20&#1060;&#1048;&#1053;/&#1050;&#1072;&#1089;&#1089;&#1086;&#1074;&#1099;&#1081;%20&#1087;&#1083;&#1072;&#1085;%20&#1075;&#1086;&#1076;&#1086;&#1074;&#1086;&#1081;%202019%20&#1075;&#1086;&#1076;/&#1059;&#1090;&#1086;&#1095;&#1085;&#1077;&#1085;&#1085;&#1099;&#1081;%20&#1050;&#1055;%20&#1079;&#1072;%202019%20&#1075;/&#1091;&#1090;&#1086;&#1095;&#1085;&#1077;&#1085;&#1085;&#1099;&#1081;%20&#1087;&#1083;&#1072;&#1085;%20&#1080;%20&#1057;&#1042;&#1054;&#1044;&#1050;&#1040;%20&#1079;&#1072;%202019%20&#1075;&#1086;&#1076;/&#1089;&#1074;&#1086;&#1076;&#1082;&#1072;%20&#1079;&#1072;%202019%20&#1075;&#1086;&#1076;%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янв поселении (3)"/>
      <sheetName val="январь кожуун (2)"/>
      <sheetName val="янв поселении (2)"/>
      <sheetName val="декабрь посел (3)"/>
      <sheetName val="свод жекабрь (3)"/>
      <sheetName val="Конс. 2019 год"/>
      <sheetName val="январь кожуун2019  г."/>
      <sheetName val="янв - 2019 г. СПС"/>
      <sheetName val="Конс. 2019 год. "/>
      <sheetName val="кожуун февраль 2019 г"/>
      <sheetName val="фев посел 2019 г"/>
      <sheetName val="свод март 2019 "/>
      <sheetName val="кожуун март- 2019 г"/>
      <sheetName val="март поселении - 2019 "/>
      <sheetName val="свод апрель-2019 год"/>
      <sheetName val="кожуун апрель-2019 год"/>
      <sheetName val="апрель поселении-2019"/>
      <sheetName val=" свод за май 2019 Г"/>
      <sheetName val="кожуун май 2019 Г"/>
      <sheetName val="май поселении 2019 Г"/>
      <sheetName val="свод июнь2019"/>
      <sheetName val="кожуун июнь 2019"/>
      <sheetName val="июнь поселении 2019"/>
      <sheetName val="свод июль-2019"/>
      <sheetName val="кожуун июль2019"/>
      <sheetName val="июль поселении-2019"/>
      <sheetName val="свод август 2019"/>
      <sheetName val="кожуун август2019"/>
      <sheetName val="август поселении 2019"/>
      <sheetName val="свод сентябрь 2019"/>
      <sheetName val="кожуун сентябрь2019 "/>
      <sheetName val="сентябрь поселении2019  "/>
      <sheetName val="свод октябрь 2019"/>
      <sheetName val="октябрь кожуун 2019"/>
      <sheetName val="октябрь поселении 2019"/>
      <sheetName val="свод ноябрь 2019"/>
      <sheetName val="кожуун ноябрь 2019"/>
      <sheetName val="ноябрь поселении 2019"/>
      <sheetName val="свод декабрь 2019"/>
      <sheetName val="кожуун декабрь (2)"/>
      <sheetName val="декабрь посел (2)"/>
      <sheetName val="кожуун декабрь 2019"/>
      <sheetName val="декабрь посел 2019 "/>
      <sheetName val="кожуун март"/>
      <sheetName val="Анализ спс "/>
      <sheetName val="пуслуга на 01.05.2015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9">
          <cell r="G9">
            <v>1066.75802</v>
          </cell>
        </row>
      </sheetData>
      <sheetData sheetId="6">
        <row r="15">
          <cell r="G15">
            <v>0</v>
          </cell>
        </row>
      </sheetData>
      <sheetData sheetId="7">
        <row r="21">
          <cell r="F21">
            <v>13.632630000000001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>
        <row r="9">
          <cell r="F9">
            <v>34555.143550000001</v>
          </cell>
        </row>
        <row r="10">
          <cell r="F10">
            <v>3822.4098100000001</v>
          </cell>
        </row>
        <row r="12">
          <cell r="F12">
            <v>248.64606000000001</v>
          </cell>
        </row>
        <row r="13">
          <cell r="F13">
            <v>1588.6657</v>
          </cell>
        </row>
        <row r="14">
          <cell r="F14">
            <v>143.0778</v>
          </cell>
        </row>
        <row r="16">
          <cell r="F16">
            <v>704.59445000000005</v>
          </cell>
        </row>
        <row r="17">
          <cell r="F17">
            <v>1743.30655</v>
          </cell>
        </row>
        <row r="19">
          <cell r="F19">
            <v>756.85089999999991</v>
          </cell>
        </row>
        <row r="20">
          <cell r="F20">
            <v>266.55705000000006</v>
          </cell>
        </row>
        <row r="21">
          <cell r="F21">
            <v>3404.9157799999998</v>
          </cell>
        </row>
        <row r="31">
          <cell r="F31">
            <v>791.12345000000005</v>
          </cell>
        </row>
        <row r="32">
          <cell r="F32">
            <v>62.192959999999999</v>
          </cell>
        </row>
        <row r="35">
          <cell r="F35">
            <v>1088.0905499999999</v>
          </cell>
        </row>
        <row r="38">
          <cell r="F38">
            <v>93.350809999999996</v>
          </cell>
        </row>
        <row r="39">
          <cell r="F39">
            <v>1641.4586100000001</v>
          </cell>
        </row>
        <row r="51">
          <cell r="F51">
            <v>333.56472000000002</v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Q26"/>
  <sheetViews>
    <sheetView view="pageBreakPreview" zoomScale="70" zoomScaleNormal="70" zoomScaleSheetLayoutView="70" workbookViewId="0">
      <pane xSplit="2" ySplit="5" topLeftCell="C6" activePane="bottomRight" state="frozen"/>
      <selection pane="topRight" activeCell="F1" sqref="F1"/>
      <selection pane="bottomLeft" activeCell="A6" sqref="A6"/>
      <selection pane="bottomRight" activeCell="F4" sqref="F4"/>
    </sheetView>
  </sheetViews>
  <sheetFormatPr defaultColWidth="9.140625" defaultRowHeight="15.75"/>
  <cols>
    <col min="1" max="1" width="7.140625" style="9" customWidth="1"/>
    <col min="2" max="2" width="59.7109375" style="7" customWidth="1"/>
    <col min="3" max="3" width="18.85546875" style="7" customWidth="1"/>
    <col min="4" max="4" width="13.5703125" style="7" customWidth="1"/>
    <col min="5" max="5" width="12.140625" style="31" customWidth="1"/>
    <col min="6" max="16" width="12.140625" style="7" customWidth="1"/>
    <col min="17" max="16384" width="9.140625" style="2"/>
  </cols>
  <sheetData>
    <row r="1" spans="1:16" ht="75" customHeight="1" thickBot="1">
      <c r="B1" s="96" t="s">
        <v>131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ht="24" hidden="1" customHeight="1" thickBot="1">
      <c r="A2" s="10"/>
      <c r="B2" s="1"/>
      <c r="C2" s="1"/>
      <c r="D2" s="1"/>
      <c r="E2" s="30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8.75" customHeight="1" thickTop="1">
      <c r="A3" s="97" t="s">
        <v>45</v>
      </c>
      <c r="B3" s="99" t="s">
        <v>0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16" ht="87.75" customHeight="1">
      <c r="A4" s="98"/>
      <c r="B4" s="100"/>
      <c r="C4" s="29" t="s">
        <v>119</v>
      </c>
      <c r="D4" s="29" t="s">
        <v>110</v>
      </c>
      <c r="E4" s="29" t="s">
        <v>92</v>
      </c>
      <c r="F4" s="29" t="s">
        <v>93</v>
      </c>
      <c r="G4" s="42" t="s">
        <v>94</v>
      </c>
      <c r="H4" s="29" t="s">
        <v>95</v>
      </c>
      <c r="I4" s="29" t="s">
        <v>96</v>
      </c>
      <c r="J4" s="42" t="s">
        <v>97</v>
      </c>
      <c r="K4" s="29" t="s">
        <v>98</v>
      </c>
      <c r="L4" s="29" t="s">
        <v>99</v>
      </c>
      <c r="M4" s="42" t="s">
        <v>100</v>
      </c>
      <c r="N4" s="29" t="s">
        <v>101</v>
      </c>
      <c r="O4" s="29" t="s">
        <v>102</v>
      </c>
      <c r="P4" s="42" t="s">
        <v>103</v>
      </c>
    </row>
    <row r="5" spans="1:16" ht="21" customHeight="1">
      <c r="A5" s="17"/>
      <c r="B5" s="29"/>
      <c r="C5" s="29"/>
      <c r="D5" s="29"/>
      <c r="E5" s="29"/>
      <c r="F5" s="29"/>
      <c r="G5" s="42"/>
      <c r="H5" s="29"/>
      <c r="I5" s="29"/>
      <c r="J5" s="42"/>
      <c r="K5" s="29"/>
      <c r="L5" s="29"/>
      <c r="M5" s="42"/>
      <c r="N5" s="29"/>
      <c r="O5" s="29"/>
      <c r="P5" s="42"/>
    </row>
    <row r="6" spans="1:16" ht="18.75" customHeight="1">
      <c r="A6" s="18" t="s">
        <v>46</v>
      </c>
      <c r="B6" s="11" t="s">
        <v>1</v>
      </c>
      <c r="C6" s="33">
        <f>C8+C10+C13</f>
        <v>59</v>
      </c>
      <c r="D6" s="33">
        <f>E6+F6+G6+H6+I6+J6+K6+L6+M6+N6+O6+P6</f>
        <v>59</v>
      </c>
      <c r="E6" s="33">
        <f>E8+E10+E13</f>
        <v>1</v>
      </c>
      <c r="F6" s="33">
        <f t="shared" ref="F6:P6" si="0">F8+F10+F13</f>
        <v>5</v>
      </c>
      <c r="G6" s="43">
        <f t="shared" si="0"/>
        <v>5</v>
      </c>
      <c r="H6" s="33">
        <f t="shared" si="0"/>
        <v>3</v>
      </c>
      <c r="I6" s="33">
        <f t="shared" si="0"/>
        <v>3</v>
      </c>
      <c r="J6" s="43">
        <f t="shared" si="0"/>
        <v>10</v>
      </c>
      <c r="K6" s="33">
        <f t="shared" si="0"/>
        <v>4</v>
      </c>
      <c r="L6" s="33">
        <f t="shared" si="0"/>
        <v>3</v>
      </c>
      <c r="M6" s="43">
        <f t="shared" si="0"/>
        <v>4</v>
      </c>
      <c r="N6" s="33">
        <f t="shared" si="0"/>
        <v>4</v>
      </c>
      <c r="O6" s="33">
        <f t="shared" si="0"/>
        <v>6</v>
      </c>
      <c r="P6" s="43">
        <f t="shared" si="0"/>
        <v>11</v>
      </c>
    </row>
    <row r="7" spans="1:16" s="5" customFormat="1" ht="18.75" hidden="1">
      <c r="A7" s="19" t="s">
        <v>47</v>
      </c>
      <c r="B7" s="13" t="s">
        <v>3</v>
      </c>
      <c r="C7" s="35"/>
      <c r="D7" s="33">
        <f t="shared" ref="D7:D26" si="1">E7+F7+G7+H7+I7+J7+K7+L7+M7+N7+O7+P7</f>
        <v>0</v>
      </c>
      <c r="E7" s="35"/>
      <c r="F7" s="35"/>
      <c r="G7" s="44"/>
      <c r="H7" s="35"/>
      <c r="I7" s="35"/>
      <c r="J7" s="44"/>
      <c r="K7" s="35"/>
      <c r="L7" s="35"/>
      <c r="M7" s="44"/>
      <c r="N7" s="35"/>
      <c r="O7" s="35"/>
      <c r="P7" s="44"/>
    </row>
    <row r="8" spans="1:16" s="5" customFormat="1" ht="18.75" customHeight="1">
      <c r="A8" s="19" t="s">
        <v>48</v>
      </c>
      <c r="B8" s="13" t="s">
        <v>4</v>
      </c>
      <c r="C8" s="35">
        <v>42</v>
      </c>
      <c r="D8" s="33">
        <f t="shared" si="1"/>
        <v>42</v>
      </c>
      <c r="E8" s="35">
        <v>1</v>
      </c>
      <c r="F8" s="35">
        <v>5</v>
      </c>
      <c r="G8" s="44">
        <v>4</v>
      </c>
      <c r="H8" s="35">
        <v>3</v>
      </c>
      <c r="I8" s="35">
        <v>3</v>
      </c>
      <c r="J8" s="44">
        <v>7</v>
      </c>
      <c r="K8" s="35">
        <v>2</v>
      </c>
      <c r="L8" s="35">
        <v>2</v>
      </c>
      <c r="M8" s="44">
        <v>3</v>
      </c>
      <c r="N8" s="35">
        <v>1</v>
      </c>
      <c r="O8" s="35">
        <v>4</v>
      </c>
      <c r="P8" s="44">
        <v>7</v>
      </c>
    </row>
    <row r="9" spans="1:16" s="5" customFormat="1" ht="18" hidden="1" customHeight="1">
      <c r="A9" s="19" t="s">
        <v>51</v>
      </c>
      <c r="B9" s="13" t="s">
        <v>7</v>
      </c>
      <c r="C9" s="35"/>
      <c r="D9" s="33">
        <f t="shared" si="1"/>
        <v>0</v>
      </c>
      <c r="E9" s="35"/>
      <c r="F9" s="35"/>
      <c r="G9" s="44"/>
      <c r="H9" s="35"/>
      <c r="I9" s="35"/>
      <c r="J9" s="44"/>
      <c r="K9" s="35"/>
      <c r="L9" s="35"/>
      <c r="M9" s="44"/>
      <c r="N9" s="35"/>
      <c r="O9" s="35"/>
      <c r="P9" s="44"/>
    </row>
    <row r="10" spans="1:16" s="4" customFormat="1" ht="18.75">
      <c r="A10" s="18" t="s">
        <v>52</v>
      </c>
      <c r="B10" s="12" t="s">
        <v>8</v>
      </c>
      <c r="C10" s="34">
        <f>C12</f>
        <v>0</v>
      </c>
      <c r="D10" s="33">
        <f t="shared" si="1"/>
        <v>0</v>
      </c>
      <c r="E10" s="34">
        <f>E12</f>
        <v>0</v>
      </c>
      <c r="F10" s="34">
        <f t="shared" ref="F10:P10" si="2">F12</f>
        <v>0</v>
      </c>
      <c r="G10" s="43">
        <f t="shared" si="2"/>
        <v>0</v>
      </c>
      <c r="H10" s="34">
        <f t="shared" si="2"/>
        <v>0</v>
      </c>
      <c r="I10" s="34">
        <f t="shared" si="2"/>
        <v>0</v>
      </c>
      <c r="J10" s="43">
        <f t="shared" si="2"/>
        <v>0</v>
      </c>
      <c r="K10" s="34">
        <f t="shared" si="2"/>
        <v>0</v>
      </c>
      <c r="L10" s="34">
        <f t="shared" si="2"/>
        <v>0</v>
      </c>
      <c r="M10" s="43">
        <f t="shared" si="2"/>
        <v>0</v>
      </c>
      <c r="N10" s="34">
        <f t="shared" si="2"/>
        <v>0</v>
      </c>
      <c r="O10" s="34">
        <f t="shared" si="2"/>
        <v>0</v>
      </c>
      <c r="P10" s="43">
        <f t="shared" si="2"/>
        <v>0</v>
      </c>
    </row>
    <row r="11" spans="1:16" s="5" customFormat="1" ht="68.25" hidden="1" customHeight="1">
      <c r="A11" s="19" t="s">
        <v>53</v>
      </c>
      <c r="B11" s="13" t="s">
        <v>37</v>
      </c>
      <c r="C11" s="35"/>
      <c r="D11" s="33">
        <f t="shared" si="1"/>
        <v>0</v>
      </c>
      <c r="E11" s="35"/>
      <c r="F11" s="35"/>
      <c r="G11" s="44"/>
      <c r="H11" s="35"/>
      <c r="I11" s="35"/>
      <c r="J11" s="44"/>
      <c r="K11" s="35"/>
      <c r="L11" s="35"/>
      <c r="M11" s="44"/>
      <c r="N11" s="35"/>
      <c r="O11" s="35"/>
      <c r="P11" s="44"/>
    </row>
    <row r="12" spans="1:16" s="5" customFormat="1" ht="18.75">
      <c r="A12" s="19" t="s">
        <v>53</v>
      </c>
      <c r="B12" s="13" t="s">
        <v>13</v>
      </c>
      <c r="C12" s="35">
        <v>0</v>
      </c>
      <c r="D12" s="33">
        <f t="shared" si="1"/>
        <v>0</v>
      </c>
      <c r="E12" s="35">
        <v>0</v>
      </c>
      <c r="F12" s="35">
        <v>0</v>
      </c>
      <c r="G12" s="44">
        <v>0</v>
      </c>
      <c r="H12" s="35">
        <v>0</v>
      </c>
      <c r="I12" s="35">
        <v>0</v>
      </c>
      <c r="J12" s="44">
        <v>0</v>
      </c>
      <c r="K12" s="35">
        <v>0</v>
      </c>
      <c r="L12" s="35">
        <v>0</v>
      </c>
      <c r="M12" s="44">
        <v>0</v>
      </c>
      <c r="N12" s="35">
        <v>0</v>
      </c>
      <c r="O12" s="35">
        <v>0</v>
      </c>
      <c r="P12" s="44">
        <v>0</v>
      </c>
    </row>
    <row r="13" spans="1:16" s="4" customFormat="1" ht="18.75">
      <c r="A13" s="18" t="s">
        <v>57</v>
      </c>
      <c r="B13" s="12" t="s">
        <v>14</v>
      </c>
      <c r="C13" s="34">
        <f>C14+C17</f>
        <v>17</v>
      </c>
      <c r="D13" s="33">
        <f t="shared" si="1"/>
        <v>17</v>
      </c>
      <c r="E13" s="34">
        <f>E14+E17</f>
        <v>0</v>
      </c>
      <c r="F13" s="34">
        <f t="shared" ref="F13:P13" si="3">F14+F17</f>
        <v>0</v>
      </c>
      <c r="G13" s="43">
        <f t="shared" si="3"/>
        <v>1</v>
      </c>
      <c r="H13" s="34">
        <f t="shared" si="3"/>
        <v>0</v>
      </c>
      <c r="I13" s="34">
        <f t="shared" si="3"/>
        <v>0</v>
      </c>
      <c r="J13" s="43">
        <f t="shared" si="3"/>
        <v>3</v>
      </c>
      <c r="K13" s="34">
        <f t="shared" si="3"/>
        <v>2</v>
      </c>
      <c r="L13" s="34">
        <f t="shared" si="3"/>
        <v>1</v>
      </c>
      <c r="M13" s="43">
        <f t="shared" si="3"/>
        <v>1</v>
      </c>
      <c r="N13" s="34">
        <f t="shared" si="3"/>
        <v>3</v>
      </c>
      <c r="O13" s="34">
        <f t="shared" si="3"/>
        <v>2</v>
      </c>
      <c r="P13" s="43">
        <f t="shared" si="3"/>
        <v>4</v>
      </c>
    </row>
    <row r="14" spans="1:16" s="5" customFormat="1" ht="27" customHeight="1">
      <c r="A14" s="19" t="s">
        <v>58</v>
      </c>
      <c r="B14" s="13" t="s">
        <v>16</v>
      </c>
      <c r="C14" s="35">
        <v>5</v>
      </c>
      <c r="D14" s="33">
        <f t="shared" si="1"/>
        <v>5</v>
      </c>
      <c r="E14" s="35">
        <v>0</v>
      </c>
      <c r="F14" s="35">
        <v>0</v>
      </c>
      <c r="G14" s="44">
        <v>0</v>
      </c>
      <c r="H14" s="35">
        <v>0</v>
      </c>
      <c r="I14" s="35">
        <v>0</v>
      </c>
      <c r="J14" s="44">
        <v>1</v>
      </c>
      <c r="K14" s="35">
        <v>1</v>
      </c>
      <c r="L14" s="35">
        <v>0</v>
      </c>
      <c r="M14" s="44">
        <v>0</v>
      </c>
      <c r="N14" s="35">
        <v>2</v>
      </c>
      <c r="O14" s="35">
        <v>1</v>
      </c>
      <c r="P14" s="44">
        <v>0</v>
      </c>
    </row>
    <row r="15" spans="1:16" s="5" customFormat="1" ht="18.75" hidden="1">
      <c r="A15" s="19" t="s">
        <v>60</v>
      </c>
      <c r="B15" s="13" t="s">
        <v>17</v>
      </c>
      <c r="C15" s="35"/>
      <c r="D15" s="33">
        <f t="shared" si="1"/>
        <v>0</v>
      </c>
      <c r="E15" s="35"/>
      <c r="F15" s="35"/>
      <c r="G15" s="44"/>
      <c r="H15" s="35"/>
      <c r="I15" s="35"/>
      <c r="J15" s="44"/>
      <c r="K15" s="35"/>
      <c r="L15" s="35"/>
      <c r="M15" s="44"/>
      <c r="N15" s="35"/>
      <c r="O15" s="35"/>
      <c r="P15" s="44"/>
    </row>
    <row r="16" spans="1:16" s="5" customFormat="1" ht="18.75" hidden="1">
      <c r="A16" s="19" t="s">
        <v>61</v>
      </c>
      <c r="B16" s="13" t="s">
        <v>18</v>
      </c>
      <c r="C16" s="35"/>
      <c r="D16" s="33">
        <f t="shared" si="1"/>
        <v>0</v>
      </c>
      <c r="E16" s="35"/>
      <c r="F16" s="35"/>
      <c r="G16" s="44"/>
      <c r="H16" s="35"/>
      <c r="I16" s="35"/>
      <c r="J16" s="44"/>
      <c r="K16" s="35"/>
      <c r="L16" s="35"/>
      <c r="M16" s="44"/>
      <c r="N16" s="35"/>
      <c r="O16" s="35"/>
      <c r="P16" s="44"/>
    </row>
    <row r="17" spans="1:17" s="5" customFormat="1" ht="18.75">
      <c r="A17" s="19" t="s">
        <v>59</v>
      </c>
      <c r="B17" s="13" t="s">
        <v>19</v>
      </c>
      <c r="C17" s="35">
        <f>C21+C22</f>
        <v>12</v>
      </c>
      <c r="D17" s="33">
        <f t="shared" si="1"/>
        <v>12</v>
      </c>
      <c r="E17" s="35">
        <f>E21+E22</f>
        <v>0</v>
      </c>
      <c r="F17" s="35">
        <f t="shared" ref="F17:P17" si="4">F21+F22</f>
        <v>0</v>
      </c>
      <c r="G17" s="44">
        <f t="shared" si="4"/>
        <v>1</v>
      </c>
      <c r="H17" s="35">
        <f t="shared" si="4"/>
        <v>0</v>
      </c>
      <c r="I17" s="35">
        <f t="shared" si="4"/>
        <v>0</v>
      </c>
      <c r="J17" s="44">
        <f t="shared" si="4"/>
        <v>2</v>
      </c>
      <c r="K17" s="35">
        <f t="shared" si="4"/>
        <v>1</v>
      </c>
      <c r="L17" s="35">
        <f t="shared" si="4"/>
        <v>1</v>
      </c>
      <c r="M17" s="44">
        <f t="shared" si="4"/>
        <v>1</v>
      </c>
      <c r="N17" s="35">
        <f t="shared" si="4"/>
        <v>1</v>
      </c>
      <c r="O17" s="35">
        <v>1</v>
      </c>
      <c r="P17" s="44">
        <f t="shared" si="4"/>
        <v>4</v>
      </c>
    </row>
    <row r="18" spans="1:17" s="6" customFormat="1" ht="37.5" hidden="1">
      <c r="A18" s="20" t="s">
        <v>79</v>
      </c>
      <c r="B18" s="12" t="s">
        <v>20</v>
      </c>
      <c r="C18" s="34"/>
      <c r="D18" s="33">
        <f t="shared" si="1"/>
        <v>0</v>
      </c>
      <c r="E18" s="34"/>
      <c r="F18" s="34"/>
      <c r="G18" s="43"/>
      <c r="H18" s="34"/>
      <c r="I18" s="34"/>
      <c r="J18" s="43"/>
      <c r="K18" s="34"/>
      <c r="L18" s="34"/>
      <c r="M18" s="43"/>
      <c r="N18" s="34"/>
      <c r="O18" s="34"/>
      <c r="P18" s="43"/>
    </row>
    <row r="19" spans="1:17" s="5" customFormat="1" ht="18.75" hidden="1">
      <c r="A19" s="19" t="s">
        <v>80</v>
      </c>
      <c r="B19" s="13" t="s">
        <v>11</v>
      </c>
      <c r="C19" s="35"/>
      <c r="D19" s="33">
        <f t="shared" si="1"/>
        <v>0</v>
      </c>
      <c r="E19" s="35"/>
      <c r="F19" s="35"/>
      <c r="G19" s="44"/>
      <c r="H19" s="35"/>
      <c r="I19" s="35"/>
      <c r="J19" s="44"/>
      <c r="K19" s="35"/>
      <c r="L19" s="35"/>
      <c r="M19" s="44"/>
      <c r="N19" s="35"/>
      <c r="O19" s="35"/>
      <c r="P19" s="44"/>
    </row>
    <row r="20" spans="1:17" s="5" customFormat="1" ht="56.25" hidden="1">
      <c r="A20" s="19" t="s">
        <v>81</v>
      </c>
      <c r="B20" s="13" t="s">
        <v>38</v>
      </c>
      <c r="C20" s="35"/>
      <c r="D20" s="33">
        <f t="shared" si="1"/>
        <v>0</v>
      </c>
      <c r="E20" s="35"/>
      <c r="F20" s="35"/>
      <c r="G20" s="44"/>
      <c r="H20" s="35"/>
      <c r="I20" s="35"/>
      <c r="J20" s="44"/>
      <c r="K20" s="35"/>
      <c r="L20" s="35"/>
      <c r="M20" s="44"/>
      <c r="N20" s="35"/>
      <c r="O20" s="35"/>
      <c r="P20" s="44"/>
    </row>
    <row r="21" spans="1:17" s="5" customFormat="1" ht="18.75">
      <c r="A21" s="19"/>
      <c r="B21" s="13" t="s">
        <v>106</v>
      </c>
      <c r="C21" s="35">
        <v>2</v>
      </c>
      <c r="D21" s="33">
        <f t="shared" si="1"/>
        <v>2</v>
      </c>
      <c r="E21" s="35"/>
      <c r="F21" s="35"/>
      <c r="G21" s="44">
        <v>1</v>
      </c>
      <c r="H21" s="35"/>
      <c r="I21" s="35"/>
      <c r="J21" s="44">
        <v>1</v>
      </c>
      <c r="K21" s="35"/>
      <c r="L21" s="35"/>
      <c r="M21" s="44"/>
      <c r="N21" s="35"/>
      <c r="O21" s="35"/>
      <c r="P21" s="44"/>
    </row>
    <row r="22" spans="1:17" s="5" customFormat="1" ht="18.75">
      <c r="A22" s="19"/>
      <c r="B22" s="13" t="s">
        <v>107</v>
      </c>
      <c r="C22" s="52">
        <v>10</v>
      </c>
      <c r="D22" s="33">
        <f t="shared" si="1"/>
        <v>10</v>
      </c>
      <c r="E22" s="35">
        <v>0</v>
      </c>
      <c r="F22" s="35">
        <v>0</v>
      </c>
      <c r="G22" s="44">
        <v>0</v>
      </c>
      <c r="H22" s="35">
        <v>0</v>
      </c>
      <c r="I22" s="35">
        <v>0</v>
      </c>
      <c r="J22" s="44">
        <v>1</v>
      </c>
      <c r="K22" s="35">
        <v>1</v>
      </c>
      <c r="L22" s="35">
        <v>1</v>
      </c>
      <c r="M22" s="44">
        <v>1</v>
      </c>
      <c r="N22" s="35">
        <v>1</v>
      </c>
      <c r="O22" s="35">
        <v>1</v>
      </c>
      <c r="P22" s="44">
        <f>1+3</f>
        <v>4</v>
      </c>
    </row>
    <row r="23" spans="1:17" ht="18.75">
      <c r="A23" s="18" t="s">
        <v>66</v>
      </c>
      <c r="B23" s="11" t="s">
        <v>15</v>
      </c>
      <c r="C23" s="33">
        <f>C24</f>
        <v>12</v>
      </c>
      <c r="D23" s="33">
        <f t="shared" si="1"/>
        <v>12</v>
      </c>
      <c r="E23" s="33">
        <f>E24</f>
        <v>0</v>
      </c>
      <c r="F23" s="33">
        <f t="shared" ref="F23:P24" si="5">F24</f>
        <v>3</v>
      </c>
      <c r="G23" s="43">
        <f t="shared" si="5"/>
        <v>2</v>
      </c>
      <c r="H23" s="33">
        <f t="shared" si="5"/>
        <v>2</v>
      </c>
      <c r="I23" s="33">
        <f t="shared" si="5"/>
        <v>2</v>
      </c>
      <c r="J23" s="43">
        <f t="shared" si="5"/>
        <v>2</v>
      </c>
      <c r="K23" s="33">
        <f t="shared" si="5"/>
        <v>1</v>
      </c>
      <c r="L23" s="33">
        <f t="shared" si="5"/>
        <v>0</v>
      </c>
      <c r="M23" s="43">
        <f t="shared" si="5"/>
        <v>0</v>
      </c>
      <c r="N23" s="33">
        <f t="shared" si="5"/>
        <v>0</v>
      </c>
      <c r="O23" s="33">
        <f t="shared" si="5"/>
        <v>0</v>
      </c>
      <c r="P23" s="43">
        <f t="shared" si="5"/>
        <v>0</v>
      </c>
      <c r="Q23" s="3"/>
    </row>
    <row r="24" spans="1:17" s="4" customFormat="1" ht="18.75">
      <c r="A24" s="18" t="s">
        <v>109</v>
      </c>
      <c r="B24" s="12" t="s">
        <v>33</v>
      </c>
      <c r="C24" s="34">
        <f>C25</f>
        <v>12</v>
      </c>
      <c r="D24" s="33">
        <f t="shared" si="1"/>
        <v>12</v>
      </c>
      <c r="E24" s="34">
        <f>E25</f>
        <v>0</v>
      </c>
      <c r="F24" s="34">
        <f t="shared" si="5"/>
        <v>3</v>
      </c>
      <c r="G24" s="43">
        <f t="shared" si="5"/>
        <v>2</v>
      </c>
      <c r="H24" s="34">
        <f t="shared" si="5"/>
        <v>2</v>
      </c>
      <c r="I24" s="34">
        <f t="shared" si="5"/>
        <v>2</v>
      </c>
      <c r="J24" s="43">
        <f t="shared" si="5"/>
        <v>2</v>
      </c>
      <c r="K24" s="34">
        <f t="shared" si="5"/>
        <v>1</v>
      </c>
      <c r="L24" s="34">
        <f t="shared" si="5"/>
        <v>0</v>
      </c>
      <c r="M24" s="43">
        <f t="shared" si="5"/>
        <v>0</v>
      </c>
      <c r="N24" s="34">
        <f t="shared" si="5"/>
        <v>0</v>
      </c>
      <c r="O24" s="34">
        <f t="shared" si="5"/>
        <v>0</v>
      </c>
      <c r="P24" s="43">
        <f t="shared" si="5"/>
        <v>0</v>
      </c>
    </row>
    <row r="25" spans="1:17" s="4" customFormat="1" ht="18.75">
      <c r="A25" s="49" t="s">
        <v>51</v>
      </c>
      <c r="B25" s="50" t="s">
        <v>108</v>
      </c>
      <c r="C25" s="51">
        <v>12</v>
      </c>
      <c r="D25" s="33">
        <f t="shared" si="1"/>
        <v>12</v>
      </c>
      <c r="E25" s="51">
        <v>0</v>
      </c>
      <c r="F25" s="51">
        <v>3</v>
      </c>
      <c r="G25" s="54">
        <v>2</v>
      </c>
      <c r="H25" s="51">
        <v>2</v>
      </c>
      <c r="I25" s="51">
        <v>2</v>
      </c>
      <c r="J25" s="54">
        <v>2</v>
      </c>
      <c r="K25" s="51">
        <v>1</v>
      </c>
      <c r="L25" s="51">
        <v>0</v>
      </c>
      <c r="M25" s="54">
        <v>0</v>
      </c>
      <c r="N25" s="51">
        <v>0</v>
      </c>
      <c r="O25" s="51">
        <v>0</v>
      </c>
      <c r="P25" s="54">
        <v>0</v>
      </c>
    </row>
    <row r="26" spans="1:17" ht="45.75" customHeight="1" thickBot="1">
      <c r="A26" s="21"/>
      <c r="B26" s="15" t="s">
        <v>34</v>
      </c>
      <c r="C26" s="37">
        <f>C6+C23</f>
        <v>71</v>
      </c>
      <c r="D26" s="33">
        <f t="shared" si="1"/>
        <v>71</v>
      </c>
      <c r="E26" s="37">
        <f>E6+E23</f>
        <v>1</v>
      </c>
      <c r="F26" s="37">
        <f t="shared" ref="F26:P26" si="6">F6+F23</f>
        <v>8</v>
      </c>
      <c r="G26" s="45">
        <f t="shared" si="6"/>
        <v>7</v>
      </c>
      <c r="H26" s="37">
        <f t="shared" si="6"/>
        <v>5</v>
      </c>
      <c r="I26" s="37">
        <f t="shared" si="6"/>
        <v>5</v>
      </c>
      <c r="J26" s="45">
        <f t="shared" si="6"/>
        <v>12</v>
      </c>
      <c r="K26" s="37">
        <f t="shared" si="6"/>
        <v>5</v>
      </c>
      <c r="L26" s="37">
        <f t="shared" si="6"/>
        <v>3</v>
      </c>
      <c r="M26" s="45">
        <f t="shared" si="6"/>
        <v>4</v>
      </c>
      <c r="N26" s="37">
        <f t="shared" si="6"/>
        <v>4</v>
      </c>
      <c r="O26" s="37">
        <f t="shared" si="6"/>
        <v>6</v>
      </c>
      <c r="P26" s="45">
        <f t="shared" si="6"/>
        <v>11</v>
      </c>
    </row>
  </sheetData>
  <mergeCells count="3">
    <mergeCell ref="B1:P1"/>
    <mergeCell ref="A3:A4"/>
    <mergeCell ref="B3:B4"/>
  </mergeCells>
  <pageMargins left="0" right="0" top="0" bottom="0" header="0" footer="0"/>
  <pageSetup paperSize="8" scale="85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7030A0"/>
  </sheetPr>
  <dimension ref="A1:Q19"/>
  <sheetViews>
    <sheetView tabSelected="1" view="pageBreakPreview" zoomScale="70" zoomScaleNormal="70" zoomScaleSheetLayoutView="70" workbookViewId="0">
      <pane xSplit="2" ySplit="5" topLeftCell="C9" activePane="bottomRight" state="frozen"/>
      <selection pane="topRight" activeCell="F1" sqref="F1"/>
      <selection pane="bottomLeft" activeCell="A6" sqref="A6"/>
      <selection pane="bottomRight" activeCell="G14" sqref="G14"/>
    </sheetView>
  </sheetViews>
  <sheetFormatPr defaultColWidth="9.140625" defaultRowHeight="15.75"/>
  <cols>
    <col min="1" max="1" width="7.140625" style="9" customWidth="1"/>
    <col min="2" max="2" width="59.7109375" style="7" customWidth="1"/>
    <col min="3" max="3" width="22.5703125" style="7" bestFit="1" customWidth="1"/>
    <col min="4" max="4" width="15.85546875" style="7" customWidth="1"/>
    <col min="5" max="6" width="12.85546875" style="31" customWidth="1"/>
    <col min="7" max="7" width="12.85546875" style="47" customWidth="1"/>
    <col min="8" max="9" width="12.85546875" style="31" customWidth="1"/>
    <col min="10" max="10" width="12.85546875" style="47" customWidth="1"/>
    <col min="11" max="12" width="12.85546875" style="31" customWidth="1"/>
    <col min="13" max="13" width="12.85546875" style="47" customWidth="1"/>
    <col min="14" max="15" width="12.85546875" style="31" customWidth="1"/>
    <col min="16" max="16" width="12.85546875" style="47" customWidth="1"/>
    <col min="17" max="16384" width="9.140625" style="2"/>
  </cols>
  <sheetData>
    <row r="1" spans="1:17" ht="59.25" customHeight="1" thickBot="1">
      <c r="B1" s="96" t="s">
        <v>136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7" ht="24" hidden="1" customHeight="1" thickBot="1">
      <c r="A2" s="10"/>
      <c r="B2" s="1"/>
      <c r="C2" s="1"/>
      <c r="D2" s="1"/>
      <c r="E2" s="30"/>
      <c r="F2" s="30"/>
      <c r="G2" s="40"/>
      <c r="H2" s="30"/>
      <c r="I2" s="30"/>
      <c r="J2" s="40"/>
      <c r="K2" s="30"/>
      <c r="L2" s="30"/>
      <c r="M2" s="40"/>
      <c r="N2" s="30"/>
      <c r="O2" s="30"/>
      <c r="P2" s="40"/>
    </row>
    <row r="3" spans="1:17" ht="18.75" customHeight="1" thickTop="1">
      <c r="A3" s="97" t="s">
        <v>45</v>
      </c>
      <c r="B3" s="99" t="s">
        <v>0</v>
      </c>
      <c r="C3" s="32"/>
      <c r="D3" s="32"/>
      <c r="E3" s="32"/>
      <c r="F3" s="32"/>
      <c r="G3" s="41"/>
      <c r="H3" s="32"/>
      <c r="I3" s="32"/>
      <c r="J3" s="41"/>
      <c r="K3" s="32"/>
      <c r="L3" s="32"/>
      <c r="M3" s="41"/>
      <c r="N3" s="32"/>
      <c r="O3" s="32"/>
      <c r="P3" s="41"/>
    </row>
    <row r="4" spans="1:17" ht="87.75" customHeight="1">
      <c r="A4" s="98"/>
      <c r="B4" s="100"/>
      <c r="C4" s="59" t="s">
        <v>105</v>
      </c>
      <c r="D4" s="63" t="s">
        <v>104</v>
      </c>
      <c r="E4" s="63" t="s">
        <v>92</v>
      </c>
      <c r="F4" s="63" t="s">
        <v>93</v>
      </c>
      <c r="G4" s="42" t="s">
        <v>94</v>
      </c>
      <c r="H4" s="63" t="s">
        <v>95</v>
      </c>
      <c r="I4" s="63" t="s">
        <v>96</v>
      </c>
      <c r="J4" s="42" t="s">
        <v>97</v>
      </c>
      <c r="K4" s="63" t="s">
        <v>98</v>
      </c>
      <c r="L4" s="63" t="s">
        <v>99</v>
      </c>
      <c r="M4" s="42" t="s">
        <v>100</v>
      </c>
      <c r="N4" s="63" t="s">
        <v>101</v>
      </c>
      <c r="O4" s="63" t="s">
        <v>102</v>
      </c>
      <c r="P4" s="42" t="s">
        <v>103</v>
      </c>
    </row>
    <row r="5" spans="1:17" ht="21" hidden="1" customHeight="1">
      <c r="A5" s="17"/>
      <c r="B5" s="63"/>
      <c r="C5" s="59"/>
      <c r="D5" s="63"/>
      <c r="E5" s="63"/>
      <c r="F5" s="63"/>
      <c r="G5" s="42"/>
      <c r="H5" s="63"/>
      <c r="I5" s="63"/>
      <c r="J5" s="42"/>
      <c r="K5" s="63"/>
      <c r="L5" s="63"/>
      <c r="M5" s="42"/>
      <c r="N5" s="63"/>
      <c r="O5" s="63"/>
      <c r="P5" s="42"/>
    </row>
    <row r="6" spans="1:17" ht="28.5" customHeight="1">
      <c r="A6" s="18" t="s">
        <v>46</v>
      </c>
      <c r="B6" s="11" t="s">
        <v>1</v>
      </c>
      <c r="C6" s="33">
        <f>C7+C9+C11</f>
        <v>3372</v>
      </c>
      <c r="D6" s="33">
        <f>E6+F6+G6+H6+I6+J6+K6+L6+M6+N6+O6+P6</f>
        <v>3372</v>
      </c>
      <c r="E6" s="33">
        <f t="shared" ref="E6:P6" si="0">E7+E9+E11</f>
        <v>70</v>
      </c>
      <c r="F6" s="33">
        <f t="shared" si="0"/>
        <v>190</v>
      </c>
      <c r="G6" s="33">
        <f t="shared" si="0"/>
        <v>282</v>
      </c>
      <c r="H6" s="33">
        <f t="shared" si="0"/>
        <v>222</v>
      </c>
      <c r="I6" s="33">
        <f t="shared" si="0"/>
        <v>271</v>
      </c>
      <c r="J6" s="33">
        <f t="shared" si="0"/>
        <v>477</v>
      </c>
      <c r="K6" s="33">
        <f t="shared" si="0"/>
        <v>206</v>
      </c>
      <c r="L6" s="33">
        <f t="shared" si="0"/>
        <v>111</v>
      </c>
      <c r="M6" s="33">
        <f t="shared" si="0"/>
        <v>218</v>
      </c>
      <c r="N6" s="33">
        <f t="shared" si="0"/>
        <v>296</v>
      </c>
      <c r="O6" s="33">
        <f t="shared" si="0"/>
        <v>352</v>
      </c>
      <c r="P6" s="33">
        <f t="shared" si="0"/>
        <v>677</v>
      </c>
    </row>
    <row r="7" spans="1:17" s="4" customFormat="1" ht="28.5" customHeight="1">
      <c r="A7" s="18">
        <v>1</v>
      </c>
      <c r="B7" s="12" t="s">
        <v>2</v>
      </c>
      <c r="C7" s="34">
        <f>C8</f>
        <v>1425</v>
      </c>
      <c r="D7" s="33">
        <f t="shared" ref="D7:D18" si="1">E7+F7+G7+H7+I7+J7+K7+L7+M7+N7+O7+P7</f>
        <v>1425</v>
      </c>
      <c r="E7" s="34">
        <f>E8</f>
        <v>43</v>
      </c>
      <c r="F7" s="34">
        <f t="shared" ref="F7:P7" si="2">F8</f>
        <v>132</v>
      </c>
      <c r="G7" s="43">
        <f t="shared" si="2"/>
        <v>126</v>
      </c>
      <c r="H7" s="34">
        <f t="shared" si="2"/>
        <v>101</v>
      </c>
      <c r="I7" s="34">
        <f t="shared" si="2"/>
        <v>131</v>
      </c>
      <c r="J7" s="43">
        <f t="shared" si="2"/>
        <v>173</v>
      </c>
      <c r="K7" s="34">
        <f t="shared" si="2"/>
        <v>74</v>
      </c>
      <c r="L7" s="34">
        <f t="shared" si="2"/>
        <v>61</v>
      </c>
      <c r="M7" s="43">
        <f t="shared" si="2"/>
        <v>99</v>
      </c>
      <c r="N7" s="34">
        <f t="shared" si="2"/>
        <v>88</v>
      </c>
      <c r="O7" s="34">
        <f t="shared" si="2"/>
        <v>113</v>
      </c>
      <c r="P7" s="43">
        <f t="shared" si="2"/>
        <v>284</v>
      </c>
    </row>
    <row r="8" spans="1:17" s="5" customFormat="1" ht="28.5" customHeight="1">
      <c r="A8" s="19" t="s">
        <v>48</v>
      </c>
      <c r="B8" s="13" t="s">
        <v>4</v>
      </c>
      <c r="C8" s="35">
        <v>1425</v>
      </c>
      <c r="D8" s="76">
        <f t="shared" si="1"/>
        <v>1425</v>
      </c>
      <c r="E8" s="35">
        <f>'Э-Б'!E7+Барлык!E8+'К-М'!E8+Шекпээр!E8+'Аксы-Барлык'!E8+Акский!E8+Аянгаты!E8+'Б-Хая'!E8+Хонделен!E8</f>
        <v>43</v>
      </c>
      <c r="F8" s="35">
        <f>'Э-Б'!F7+Барлык!F8+'К-М'!F8+Шекпээр!F8+'Аксы-Барлык'!F8+Акский!F8+Аянгаты!F8+'Б-Хая'!F8+Хонделен!F8</f>
        <v>132</v>
      </c>
      <c r="G8" s="35">
        <f>'Э-Б'!G7+Барлык!G8+'К-М'!G8+Шекпээр!G8+'Аксы-Барлык'!G8+Акский!G8+Аянгаты!G8+'Б-Хая'!G8+Хонделен!G8</f>
        <v>126</v>
      </c>
      <c r="H8" s="35">
        <f>'Э-Б'!H7+Барлык!H8+'К-М'!H8+Шекпээр!H8+'Аксы-Барлык'!H8+Акский!H8+Аянгаты!H8+'Б-Хая'!H8+Хонделен!H8</f>
        <v>101</v>
      </c>
      <c r="I8" s="35">
        <f>'Э-Б'!I7+Барлык!I8+'К-М'!I8+Шекпээр!I8+'Аксы-Барлык'!I8+Акский!I8+Аянгаты!I8+'Б-Хая'!I8+Хонделен!I8</f>
        <v>131</v>
      </c>
      <c r="J8" s="35">
        <f>'Э-Б'!J7+Барлык!J8+'К-М'!J8+Шекпээр!J8+'Аксы-Барлык'!J8+Акский!J8+Аянгаты!J8+'Б-Хая'!J8+Хонделен!J8</f>
        <v>173</v>
      </c>
      <c r="K8" s="35">
        <f>'Э-Б'!K7+Барлык!K8+'К-М'!K8+Шекпээр!K8+'Аксы-Барлык'!K8+Акский!K8+Аянгаты!K8+'Б-Хая'!K8+Хонделен!K8</f>
        <v>74</v>
      </c>
      <c r="L8" s="35">
        <f>'Э-Б'!L7+Барлык!L8+'К-М'!L8+Шекпээр!L8+'Аксы-Барлык'!L8+Акский!L8+Аянгаты!L8+'Б-Хая'!L8+Хонделен!L8</f>
        <v>61</v>
      </c>
      <c r="M8" s="35">
        <f>'Э-Б'!M7+Барлык!M8+'К-М'!M8+Шекпээр!M8+'Аксы-Барлык'!M8+Акский!M8+Аянгаты!M8+'Б-Хая'!M8+Хонделен!M8</f>
        <v>99</v>
      </c>
      <c r="N8" s="35">
        <f>'Э-Б'!N7+Барлык!N8+'К-М'!N8+Шекпээр!N8+'Аксы-Барлык'!N8+Акский!N8+Аянгаты!N8+'Б-Хая'!N8+Хонделен!N8</f>
        <v>88</v>
      </c>
      <c r="O8" s="35">
        <f>'Э-Б'!O7+Барлык!O8+'К-М'!O8+Шекпээр!O8+'Аксы-Барлык'!O8+Акский!O8+Аянгаты!O8+'Б-Хая'!O8+Хонделен!O8</f>
        <v>113</v>
      </c>
      <c r="P8" s="35">
        <f>'Э-Б'!P7+Барлык!P8+'К-М'!P8+Шекпээр!P8+'Аксы-Барлык'!P8+Акский!P8+Аянгаты!P8+'Б-Хая'!P8+Хонделен!P8</f>
        <v>284</v>
      </c>
    </row>
    <row r="9" spans="1:17" s="4" customFormat="1" ht="28.5" customHeight="1">
      <c r="A9" s="18" t="s">
        <v>52</v>
      </c>
      <c r="B9" s="12" t="s">
        <v>8</v>
      </c>
      <c r="C9" s="34">
        <f>C10</f>
        <v>57</v>
      </c>
      <c r="D9" s="33">
        <f t="shared" si="1"/>
        <v>57</v>
      </c>
      <c r="E9" s="34">
        <f>E10</f>
        <v>0</v>
      </c>
      <c r="F9" s="34">
        <f t="shared" ref="F9:P9" si="3">F10</f>
        <v>0</v>
      </c>
      <c r="G9" s="34">
        <f t="shared" si="3"/>
        <v>18</v>
      </c>
      <c r="H9" s="34">
        <f t="shared" si="3"/>
        <v>0</v>
      </c>
      <c r="I9" s="34">
        <f t="shared" si="3"/>
        <v>3</v>
      </c>
      <c r="J9" s="34">
        <f t="shared" si="3"/>
        <v>14</v>
      </c>
      <c r="K9" s="34">
        <f t="shared" si="3"/>
        <v>0</v>
      </c>
      <c r="L9" s="34">
        <f t="shared" si="3"/>
        <v>0</v>
      </c>
      <c r="M9" s="34">
        <f t="shared" si="3"/>
        <v>12</v>
      </c>
      <c r="N9" s="34">
        <f t="shared" si="3"/>
        <v>0</v>
      </c>
      <c r="O9" s="34">
        <f t="shared" si="3"/>
        <v>0</v>
      </c>
      <c r="P9" s="34">
        <f t="shared" si="3"/>
        <v>10</v>
      </c>
    </row>
    <row r="10" spans="1:17" s="5" customFormat="1" ht="28.5" customHeight="1">
      <c r="A10" s="19" t="s">
        <v>55</v>
      </c>
      <c r="B10" s="13" t="s">
        <v>13</v>
      </c>
      <c r="C10" s="35">
        <v>57</v>
      </c>
      <c r="D10" s="76">
        <f t="shared" si="1"/>
        <v>57</v>
      </c>
      <c r="E10" s="35">
        <f>'Э-Б'!E11+Барлык!E12+'К-М'!E12+Шекпээр!E12+'Аксы-Барлык'!E12+Акский!E12+Аянгаты!E12+'Б-Хая'!E12+Хонделен!E12</f>
        <v>0</v>
      </c>
      <c r="F10" s="35">
        <f>'Э-Б'!F11+Барлык!F12+'К-М'!F12+Шекпээр!F12+'Аксы-Барлык'!F12+Акский!F12+Аянгаты!F12+'Б-Хая'!F12+Хонделен!F12</f>
        <v>0</v>
      </c>
      <c r="G10" s="35">
        <f>'Э-Б'!G11+Барлык!G12+'К-М'!G12+Шекпээр!G12+'Аксы-Барлык'!G12+Акский!G12+Аянгаты!G12+'Б-Хая'!G12+Хонделен!G12</f>
        <v>18</v>
      </c>
      <c r="H10" s="35">
        <f>'Э-Б'!H11+Барлык!H12+'К-М'!H12+Шекпээр!H12+'Аксы-Барлык'!H12+Акский!H12+Аянгаты!H12+'Б-Хая'!H12+Хонделен!H12</f>
        <v>0</v>
      </c>
      <c r="I10" s="35">
        <f>'Э-Б'!I11+Барлык!I12+'К-М'!I12+Шекпээр!I12+'Аксы-Барлык'!I12+Акский!I12+Аянгаты!I12+'Б-Хая'!I12+Хонделен!I12</f>
        <v>3</v>
      </c>
      <c r="J10" s="35">
        <f>'Э-Б'!J11+Барлык!J12+'К-М'!J12+Шекпээр!J12+'Аксы-Барлык'!J12+Акский!J12+Аянгаты!J12+'Б-Хая'!J12+Хонделен!J12</f>
        <v>14</v>
      </c>
      <c r="K10" s="35">
        <f>'Э-Б'!K11+Барлык!K12+'К-М'!K12+Шекпээр!K12+'Аксы-Барлык'!K12+Акский!K12+Аянгаты!K12+'Б-Хая'!K12+Хонделен!K12</f>
        <v>0</v>
      </c>
      <c r="L10" s="35">
        <f>'Э-Б'!L11+Барлык!L12+'К-М'!L12+Шекпээр!L12+'Аксы-Барлык'!L12+Акский!L12+Аянгаты!L12+'Б-Хая'!L12+Хонделен!L12</f>
        <v>0</v>
      </c>
      <c r="M10" s="35">
        <f>'Э-Б'!M11+Барлык!M12+'К-М'!M12+Шекпээр!M12+'Аксы-Барлык'!M12+Акский!M12+Аянгаты!M12+'Б-Хая'!M12+Хонделен!M12</f>
        <v>12</v>
      </c>
      <c r="N10" s="35">
        <f>'Э-Б'!N11+Барлык!N12+'К-М'!N12+Шекпээр!N12+'Аксы-Барлык'!N12+Акский!N12+Аянгаты!N12+'Б-Хая'!N12+Хонделен!N12</f>
        <v>0</v>
      </c>
      <c r="O10" s="35">
        <f>'Э-Б'!O11+Барлык!O12+'К-М'!O12+Шекпээр!O12+'Аксы-Барлык'!O12+Акский!O12+Аянгаты!O12+'Б-Хая'!O12+Хонделен!O12</f>
        <v>0</v>
      </c>
      <c r="P10" s="35">
        <f>'Э-Б'!P11+Барлык!P12+'К-М'!P12+Шекпээр!P12+'Аксы-Барлык'!P12+Акский!P12+Аянгаты!P12+'Б-Хая'!P12+Хонделен!P12</f>
        <v>10</v>
      </c>
    </row>
    <row r="11" spans="1:17" s="4" customFormat="1" ht="28.5" customHeight="1">
      <c r="A11" s="18" t="s">
        <v>57</v>
      </c>
      <c r="B11" s="12" t="s">
        <v>14</v>
      </c>
      <c r="C11" s="34">
        <f>C12+C13</f>
        <v>1890</v>
      </c>
      <c r="D11" s="33">
        <f t="shared" si="1"/>
        <v>1890</v>
      </c>
      <c r="E11" s="34">
        <f t="shared" ref="E11:P11" si="4">E12+E13</f>
        <v>27</v>
      </c>
      <c r="F11" s="34">
        <f t="shared" si="4"/>
        <v>58</v>
      </c>
      <c r="G11" s="34">
        <f t="shared" si="4"/>
        <v>138</v>
      </c>
      <c r="H11" s="34">
        <f t="shared" si="4"/>
        <v>121</v>
      </c>
      <c r="I11" s="34">
        <f t="shared" si="4"/>
        <v>137</v>
      </c>
      <c r="J11" s="34">
        <f t="shared" si="4"/>
        <v>290</v>
      </c>
      <c r="K11" s="34">
        <f t="shared" si="4"/>
        <v>132</v>
      </c>
      <c r="L11" s="34">
        <f t="shared" si="4"/>
        <v>50</v>
      </c>
      <c r="M11" s="34">
        <f t="shared" si="4"/>
        <v>107</v>
      </c>
      <c r="N11" s="34">
        <f t="shared" si="4"/>
        <v>208</v>
      </c>
      <c r="O11" s="34">
        <f t="shared" si="4"/>
        <v>239</v>
      </c>
      <c r="P11" s="34">
        <f t="shared" si="4"/>
        <v>383</v>
      </c>
    </row>
    <row r="12" spans="1:17" s="5" customFormat="1" ht="28.5" customHeight="1">
      <c r="A12" s="19" t="s">
        <v>58</v>
      </c>
      <c r="B12" s="13" t="s">
        <v>16</v>
      </c>
      <c r="C12" s="35">
        <v>760</v>
      </c>
      <c r="D12" s="76">
        <f t="shared" si="1"/>
        <v>760</v>
      </c>
      <c r="E12" s="35">
        <f>'Э-Б'!E13+Барлык!E14+'К-М'!E14+Шекпээр!E14+'Аксы-Барлык'!E14+Акский!E14+Аянгаты!E14+'Б-Хая'!E14+Хонделен!E14</f>
        <v>8</v>
      </c>
      <c r="F12" s="35">
        <f>'Э-Б'!F13+Барлык!F14+'К-М'!F14+Шекпээр!F14+'Аксы-Барлык'!F14+Акский!F14+Аянгаты!F14+'Б-Хая'!F14+Хонделен!F14</f>
        <v>24</v>
      </c>
      <c r="G12" s="35">
        <f>'Э-Б'!G13+Барлык!G14+'К-М'!G14+Шекпээр!G14+'Аксы-Барлык'!G14+Акский!G14+Аянгаты!G14+'Б-Хая'!G14+Хонделен!G14</f>
        <v>33</v>
      </c>
      <c r="H12" s="35">
        <f>'Э-Б'!H13+Барлык!H14+'К-М'!H14+Шекпээр!H14+'Аксы-Барлык'!H14+Акский!H14+Аянгаты!H14+'Б-Хая'!H14+Хонделен!H14</f>
        <v>43</v>
      </c>
      <c r="I12" s="35">
        <f>'Э-Б'!I13+Барлык!I14+'К-М'!I14+Шекпээр!I14+'Аксы-Барлык'!I14+Акский!I14+Аянгаты!I14+'Б-Хая'!I14+Хонделен!I14</f>
        <v>58</v>
      </c>
      <c r="J12" s="35">
        <f>'Э-Б'!J13+Барлык!J14+'К-М'!J14+Шекпээр!J14+'Аксы-Барлык'!J14+Акский!J14+Аянгаты!J14+'Б-Хая'!J14+Хонделен!J14</f>
        <v>117</v>
      </c>
      <c r="K12" s="35">
        <f>'Э-Б'!K13+Барлык!K14+'К-М'!K14+Шекпээр!K14+'Аксы-Барлык'!K14+Акский!K14+Аянгаты!K14+'Б-Хая'!K14+Хонделен!K14</f>
        <v>66</v>
      </c>
      <c r="L12" s="35">
        <f>'Э-Б'!L13+Барлык!L14+'К-М'!L14+Шекпээр!L14+'Аксы-Барлык'!L14+Акский!L14+Аянгаты!L14+'Б-Хая'!L14+Хонделен!L14</f>
        <v>25</v>
      </c>
      <c r="M12" s="35">
        <f>'Э-Б'!M13+Барлык!M14+'К-М'!M14+Шекпээр!M14+'Аксы-Барлык'!M14+Акский!M14+Аянгаты!M14+'Б-Хая'!M14+Хонделен!M14</f>
        <v>37</v>
      </c>
      <c r="N12" s="35">
        <f>'Э-Б'!N13+Барлык!N14+'К-М'!N14+Шекпээр!N14+'Аксы-Барлык'!N14+Акский!N14+Аянгаты!N14+'Б-Хая'!N14+Хонделен!N14</f>
        <v>115</v>
      </c>
      <c r="O12" s="35">
        <f>'Э-Б'!O13+Барлык!O14+'К-М'!O14+Шекпээр!O14+'Аксы-Барлык'!O14+Акский!O14+Аянгаты!O14+'Б-Хая'!O14+Хонделен!O14</f>
        <v>115</v>
      </c>
      <c r="P12" s="35">
        <f>'Э-Б'!P13+Барлык!P14+'К-М'!P14+Шекпээр!P14+'Аксы-Барлык'!P14+Акский!P14+Аянгаты!P14+'Б-Хая'!P14+Хонделен!P14</f>
        <v>119</v>
      </c>
    </row>
    <row r="13" spans="1:17" s="5" customFormat="1" ht="28.5" customHeight="1">
      <c r="A13" s="19" t="s">
        <v>62</v>
      </c>
      <c r="B13" s="13" t="s">
        <v>19</v>
      </c>
      <c r="C13" s="35">
        <f>C14+C15</f>
        <v>1130</v>
      </c>
      <c r="D13" s="33">
        <f t="shared" si="1"/>
        <v>1130</v>
      </c>
      <c r="E13" s="35">
        <f>E14+E15</f>
        <v>19</v>
      </c>
      <c r="F13" s="35">
        <f t="shared" ref="F13:P13" si="5">F14+F15</f>
        <v>34</v>
      </c>
      <c r="G13" s="35">
        <f t="shared" si="5"/>
        <v>105</v>
      </c>
      <c r="H13" s="35">
        <f t="shared" si="5"/>
        <v>78</v>
      </c>
      <c r="I13" s="35">
        <f t="shared" si="5"/>
        <v>79</v>
      </c>
      <c r="J13" s="35">
        <f t="shared" si="5"/>
        <v>173</v>
      </c>
      <c r="K13" s="35">
        <f t="shared" si="5"/>
        <v>66</v>
      </c>
      <c r="L13" s="35">
        <f t="shared" si="5"/>
        <v>25</v>
      </c>
      <c r="M13" s="35">
        <f t="shared" si="5"/>
        <v>70</v>
      </c>
      <c r="N13" s="35">
        <f t="shared" si="5"/>
        <v>93</v>
      </c>
      <c r="O13" s="35">
        <f t="shared" si="5"/>
        <v>124</v>
      </c>
      <c r="P13" s="35">
        <f t="shared" si="5"/>
        <v>264</v>
      </c>
    </row>
    <row r="14" spans="1:17" s="5" customFormat="1" ht="28.5" customHeight="1">
      <c r="A14" s="19"/>
      <c r="B14" s="13" t="s">
        <v>132</v>
      </c>
      <c r="C14" s="35">
        <v>310</v>
      </c>
      <c r="D14" s="76">
        <f t="shared" si="1"/>
        <v>310</v>
      </c>
      <c r="E14" s="35">
        <f>'Э-Б'!E17+Барлык!E21+'К-М'!E21+Шекпээр!E21+'Аксы-Барлык'!E21+Акский!E21+Аянгаты!E21+'Б-Хая'!E21+Хонделен!E21</f>
        <v>2</v>
      </c>
      <c r="F14" s="35">
        <f>'Э-Б'!F17+Барлык!F21+'К-М'!F21+Шекпээр!F21+'Аксы-Барлык'!F21+Акский!F21+Аянгаты!F21+'Б-Хая'!F21+Хонделен!F21</f>
        <v>8</v>
      </c>
      <c r="G14" s="35">
        <f>'Э-Б'!G17+Барлык!G21+'К-М'!G21+Шекпээр!G21+'Аксы-Барлык'!G21+Акский!G21+Аянгаты!G21+'Б-Хая'!G21+Хонделен!G21</f>
        <v>71</v>
      </c>
      <c r="H14" s="35">
        <f>'Э-Б'!H17+Барлык!H21+'К-М'!H21+Шекпээр!H21+'Аксы-Барлык'!H21+Акский!H21+Аянгаты!H21+'Б-Хая'!H21+Хонделен!H21</f>
        <v>34</v>
      </c>
      <c r="I14" s="35">
        <f>'Э-Б'!I17+Барлык!I21+'К-М'!I21+Шекпээр!I21+'Аксы-Барлык'!I21+Акский!I21+Аянгаты!I21+'Б-Хая'!I21+Хонделен!I21</f>
        <v>14</v>
      </c>
      <c r="J14" s="35">
        <f>'Э-Б'!J17+Барлык!J21+'К-М'!J21+Шекпээр!J21+'Аксы-Барлык'!J21+Акский!J21+Аянгаты!J21+'Б-Хая'!J21+Хонделен!J21</f>
        <v>57</v>
      </c>
      <c r="K14" s="35">
        <f>'Э-Б'!K17+Барлык!K21+'К-М'!K21+Шекпээр!K21+'Аксы-Барлык'!K21+Акский!K21+Аянгаты!K21+'Б-Хая'!K21+Хонделен!K21</f>
        <v>23</v>
      </c>
      <c r="L14" s="35">
        <f>'Э-Б'!L17+Барлык!L21+'К-М'!L21+Шекпээр!L21+'Аксы-Барлык'!L21+Акский!L21+Аянгаты!L21+'Б-Хая'!L21+Хонделен!L21</f>
        <v>0</v>
      </c>
      <c r="M14" s="35">
        <f>'Э-Б'!M17+Барлык!M21+'К-М'!M21+Шекпээр!M21+'Аксы-Барлык'!M21+Акский!M21+Аянгаты!M21+'Б-Хая'!M21+Хонделен!M21</f>
        <v>32</v>
      </c>
      <c r="N14" s="35">
        <f>'Э-Б'!N17+Барлык!N21+'К-М'!N21+Шекпээр!N21+'Аксы-Барлык'!N21+Акский!N21+Аянгаты!N21+'Б-Хая'!N21+Хонделен!N21</f>
        <v>9</v>
      </c>
      <c r="O14" s="35">
        <f>'Э-Б'!O17+Барлык!O21+'К-М'!O21+Шекпээр!O21+'Аксы-Барлык'!O21+Акский!O21+Аянгаты!O21+'Б-Хая'!O21+Хонделен!O21</f>
        <v>4</v>
      </c>
      <c r="P14" s="35">
        <f>'Э-Б'!P17+Барлык!P21+'К-М'!P21+Шекпээр!P21+'Аксы-Барлык'!P21+Акский!P21+Аянгаты!P21+'Б-Хая'!P21+Хонделен!P21</f>
        <v>56</v>
      </c>
    </row>
    <row r="15" spans="1:17" s="5" customFormat="1" ht="28.5" customHeight="1">
      <c r="A15" s="19"/>
      <c r="B15" s="13" t="s">
        <v>133</v>
      </c>
      <c r="C15" s="35">
        <v>820</v>
      </c>
      <c r="D15" s="76">
        <f t="shared" si="1"/>
        <v>820</v>
      </c>
      <c r="E15" s="35">
        <f>'Э-Б'!E18+Барлык!E22+'К-М'!E22+Шекпээр!E22+'Аксы-Барлык'!E22+Акский!E22+Аянгаты!E22+'Б-Хая'!E22+Хонделен!E22</f>
        <v>17</v>
      </c>
      <c r="F15" s="35">
        <f>'Э-Б'!F18+Барлык!F22+'К-М'!F22+Шекпээр!F22+'Аксы-Барлык'!F22+Акский!F22+Аянгаты!F22+'Б-Хая'!F22+Хонделен!F22</f>
        <v>26</v>
      </c>
      <c r="G15" s="35">
        <f>'Э-Б'!G18+Барлык!G22+'К-М'!G22+Шекпээр!G22+'Аксы-Барлык'!G22+Акский!G22+Аянгаты!G22+'Б-Хая'!G22+Хонделен!G22</f>
        <v>34</v>
      </c>
      <c r="H15" s="35">
        <f>'Э-Б'!H18+Барлык!H22+'К-М'!H22+Шекпээр!H22+'Аксы-Барлык'!H22+Акский!H22+Аянгаты!H22+'Б-Хая'!H22+Хонделен!H22</f>
        <v>44</v>
      </c>
      <c r="I15" s="35">
        <f>'Э-Б'!I18+Барлык!I22+'К-М'!I22+Шекпээр!I22+'Аксы-Барлык'!I22+Акский!I22+Аянгаты!I22+'Б-Хая'!I22+Хонделен!I22</f>
        <v>65</v>
      </c>
      <c r="J15" s="35">
        <f>'Э-Б'!J18+Барлык!J22+'К-М'!J22+Шекпээр!J22+'Аксы-Барлык'!J22+Акский!J22+Аянгаты!J22+'Б-Хая'!J22+Хонделен!J22</f>
        <v>116</v>
      </c>
      <c r="K15" s="35">
        <f>'Э-Б'!K18+Барлык!K22+'К-М'!K22+Шекпээр!K22+'Аксы-Барлык'!K22+Акский!K22+Аянгаты!K22+'Б-Хая'!K22+Хонделен!K22</f>
        <v>43</v>
      </c>
      <c r="L15" s="35">
        <f>'Э-Б'!L18+Барлык!L22+'К-М'!L22+Шекпээр!L22+'Аксы-Барлык'!L22+Акский!L22+Аянгаты!L22+'Б-Хая'!L22+Хонделен!L22</f>
        <v>25</v>
      </c>
      <c r="M15" s="35">
        <f>'Э-Б'!M18+Барлык!M22+'К-М'!M22+Шекпээр!M22+'Аксы-Барлык'!M22+Акский!M22+Аянгаты!M22+'Б-Хая'!M22+Хонделен!M22</f>
        <v>38</v>
      </c>
      <c r="N15" s="35">
        <f>'Э-Б'!N18+Барлык!N22+'К-М'!N22+Шекпээр!N22+'Аксы-Барлык'!N22+Акский!N22+Аянгаты!N22+'Б-Хая'!N22+Хонделен!N22</f>
        <v>84</v>
      </c>
      <c r="O15" s="35">
        <f>'Э-Б'!O18+Барлык!O22+'К-М'!O22+Шекпээр!O22+'Аксы-Барлык'!O22+Акский!O22+Аянгаты!O22+'Б-Хая'!O22+Хонделен!O22</f>
        <v>120</v>
      </c>
      <c r="P15" s="35">
        <f>'Э-Б'!P18+Барлык!P22+'К-М'!P22+Шекпээр!P22+'Аксы-Барлык'!P22+Акский!P22+Аянгаты!P22+'Б-Хая'!P22+Хонделен!P22</f>
        <v>208</v>
      </c>
    </row>
    <row r="16" spans="1:17" ht="28.5" customHeight="1">
      <c r="A16" s="18" t="s">
        <v>66</v>
      </c>
      <c r="B16" s="11" t="s">
        <v>15</v>
      </c>
      <c r="C16" s="33">
        <f>C17</f>
        <v>280</v>
      </c>
      <c r="D16" s="33">
        <f t="shared" si="1"/>
        <v>280</v>
      </c>
      <c r="E16" s="33">
        <f>E17</f>
        <v>11</v>
      </c>
      <c r="F16" s="33">
        <f t="shared" ref="F16:P16" si="6">F17</f>
        <v>20</v>
      </c>
      <c r="G16" s="33">
        <f t="shared" si="6"/>
        <v>27</v>
      </c>
      <c r="H16" s="33">
        <f t="shared" si="6"/>
        <v>22</v>
      </c>
      <c r="I16" s="33">
        <f t="shared" si="6"/>
        <v>26</v>
      </c>
      <c r="J16" s="33">
        <f t="shared" si="6"/>
        <v>65</v>
      </c>
      <c r="K16" s="33">
        <f t="shared" si="6"/>
        <v>17</v>
      </c>
      <c r="L16" s="33">
        <f t="shared" si="6"/>
        <v>9</v>
      </c>
      <c r="M16" s="33">
        <f t="shared" si="6"/>
        <v>22</v>
      </c>
      <c r="N16" s="33">
        <f t="shared" si="6"/>
        <v>26</v>
      </c>
      <c r="O16" s="33">
        <f t="shared" si="6"/>
        <v>27</v>
      </c>
      <c r="P16" s="33">
        <f t="shared" si="6"/>
        <v>8</v>
      </c>
      <c r="Q16" s="3"/>
    </row>
    <row r="17" spans="1:16" s="4" customFormat="1" ht="28.5" customHeight="1">
      <c r="A17" s="18" t="s">
        <v>77</v>
      </c>
      <c r="B17" s="12" t="s">
        <v>33</v>
      </c>
      <c r="C17" s="34">
        <f>C18</f>
        <v>280</v>
      </c>
      <c r="D17" s="76">
        <f t="shared" si="1"/>
        <v>280</v>
      </c>
      <c r="E17" s="34">
        <f>E18</f>
        <v>11</v>
      </c>
      <c r="F17" s="34">
        <f t="shared" ref="F17:P17" si="7">F18</f>
        <v>20</v>
      </c>
      <c r="G17" s="34">
        <f t="shared" si="7"/>
        <v>27</v>
      </c>
      <c r="H17" s="34">
        <f t="shared" si="7"/>
        <v>22</v>
      </c>
      <c r="I17" s="34">
        <f t="shared" si="7"/>
        <v>26</v>
      </c>
      <c r="J17" s="34">
        <f t="shared" si="7"/>
        <v>65</v>
      </c>
      <c r="K17" s="34">
        <f t="shared" si="7"/>
        <v>17</v>
      </c>
      <c r="L17" s="34">
        <f t="shared" si="7"/>
        <v>9</v>
      </c>
      <c r="M17" s="34">
        <f t="shared" si="7"/>
        <v>22</v>
      </c>
      <c r="N17" s="34">
        <f t="shared" si="7"/>
        <v>26</v>
      </c>
      <c r="O17" s="34">
        <f t="shared" si="7"/>
        <v>27</v>
      </c>
      <c r="P17" s="34">
        <f t="shared" si="7"/>
        <v>8</v>
      </c>
    </row>
    <row r="18" spans="1:16" s="4" customFormat="1" ht="28.5" customHeight="1">
      <c r="A18" s="18"/>
      <c r="B18" s="12" t="s">
        <v>134</v>
      </c>
      <c r="C18" s="34">
        <v>280</v>
      </c>
      <c r="D18" s="76">
        <f t="shared" si="1"/>
        <v>280</v>
      </c>
      <c r="E18" s="34">
        <f>'Э-Б'!E21+Барлык!E25+'К-М'!E25+Шекпээр!E25+'Аксы-Барлык'!E25+Акский!E25+Аянгаты!E25+'Б-Хая'!E25+Хонделен!E25</f>
        <v>11</v>
      </c>
      <c r="F18" s="34">
        <f>'Э-Б'!F21+Барлык!F25+'К-М'!F25+Шекпээр!F25+'Аксы-Барлык'!F25+Акский!F25+Аянгаты!F25+'Б-Хая'!F25+Хонделен!F25</f>
        <v>20</v>
      </c>
      <c r="G18" s="34">
        <f>'Э-Б'!G21+Барлык!G25+'К-М'!G25+Шекпээр!G25+'Аксы-Барлык'!G25+Акский!G25+Аянгаты!G25+'Б-Хая'!G25+Хонделен!G25</f>
        <v>27</v>
      </c>
      <c r="H18" s="34">
        <f>'Э-Б'!H21+Барлык!H25+'К-М'!H25+Шекпээр!H25+'Аксы-Барлык'!H25+Акский!H25+Аянгаты!H25+'Б-Хая'!H25+Хонделен!H25</f>
        <v>22</v>
      </c>
      <c r="I18" s="34">
        <f>'Э-Б'!I21+Барлык!I25+'К-М'!I25+Шекпээр!I25+'Аксы-Барлык'!I25+Акский!I25+Аянгаты!I25+'Б-Хая'!I25+Хонделен!I25</f>
        <v>26</v>
      </c>
      <c r="J18" s="34">
        <f>'Э-Б'!J21+Барлык!J25+'К-М'!J25+Шекпээр!J25+'Аксы-Барлык'!J25+Акский!J25+Аянгаты!J25+'Б-Хая'!J25+Хонделен!J25</f>
        <v>65</v>
      </c>
      <c r="K18" s="34">
        <f>'Э-Б'!K21+Барлык!K25+'К-М'!K25+Шекпээр!K25+'Аксы-Барлык'!K25+Акский!K25+Аянгаты!K25+'Б-Хая'!K25+Хонделен!K25</f>
        <v>17</v>
      </c>
      <c r="L18" s="34">
        <f>'Э-Б'!L21+Барлык!L25+'К-М'!L25+Шекпээр!L25+'Аксы-Барлык'!L25+Акский!L25+Аянгаты!L25+'Б-Хая'!L25+Хонделен!L25</f>
        <v>9</v>
      </c>
      <c r="M18" s="34">
        <f>'Э-Б'!M21+Барлык!M25+'К-М'!M25+Шекпээр!M25+'Аксы-Барлык'!M25+Акский!M25+Аянгаты!M25+'Б-Хая'!M25+Хонделен!M25</f>
        <v>22</v>
      </c>
      <c r="N18" s="34">
        <f>'Э-Б'!N21+Барлык!N25+'К-М'!N25+Шекпээр!N25+'Аксы-Барлык'!N25+Акский!N25+Аянгаты!N25+'Б-Хая'!N25+Хонделен!N25</f>
        <v>26</v>
      </c>
      <c r="O18" s="34">
        <f>'Э-Б'!O21+Барлык!O25+'К-М'!O25+Шекпээр!O25+'Аксы-Барлык'!O25+Акский!O25+Аянгаты!O25+'Б-Хая'!O25+Хонделен!O25</f>
        <v>27</v>
      </c>
      <c r="P18" s="34">
        <f>'Э-Б'!P21+Барлык!P25+'К-М'!P25+Шекпээр!P25+'Аксы-Барлык'!P25+Акский!P25+Аянгаты!P25+'Б-Хая'!P25+Хонделен!P25</f>
        <v>8</v>
      </c>
    </row>
    <row r="19" spans="1:16" ht="28.5" customHeight="1">
      <c r="A19" s="72"/>
      <c r="B19" s="73" t="s">
        <v>135</v>
      </c>
      <c r="C19" s="75">
        <f>C6+C16</f>
        <v>3652</v>
      </c>
      <c r="D19" s="75">
        <f>E19+F19+G19+H19+I19+J19+K19+L19+M19+N19+O19+P19</f>
        <v>3652</v>
      </c>
      <c r="E19" s="74">
        <f t="shared" ref="E19:P19" si="8">E6+E16</f>
        <v>81</v>
      </c>
      <c r="F19" s="74">
        <f t="shared" si="8"/>
        <v>210</v>
      </c>
      <c r="G19" s="74">
        <f t="shared" si="8"/>
        <v>309</v>
      </c>
      <c r="H19" s="74">
        <f t="shared" si="8"/>
        <v>244</v>
      </c>
      <c r="I19" s="74">
        <f t="shared" si="8"/>
        <v>297</v>
      </c>
      <c r="J19" s="74">
        <f t="shared" si="8"/>
        <v>542</v>
      </c>
      <c r="K19" s="74">
        <f t="shared" si="8"/>
        <v>223</v>
      </c>
      <c r="L19" s="74">
        <f t="shared" si="8"/>
        <v>120</v>
      </c>
      <c r="M19" s="74">
        <f t="shared" si="8"/>
        <v>240</v>
      </c>
      <c r="N19" s="74">
        <f t="shared" si="8"/>
        <v>322</v>
      </c>
      <c r="O19" s="74">
        <f t="shared" si="8"/>
        <v>379</v>
      </c>
      <c r="P19" s="74">
        <f t="shared" si="8"/>
        <v>685</v>
      </c>
    </row>
  </sheetData>
  <mergeCells count="3">
    <mergeCell ref="B1:P1"/>
    <mergeCell ref="A3:A4"/>
    <mergeCell ref="B3:B4"/>
  </mergeCells>
  <pageMargins left="0" right="0" top="0" bottom="0" header="0" footer="0"/>
  <pageSetup paperSize="8" scale="8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70C0"/>
  </sheetPr>
  <dimension ref="A1:Q51"/>
  <sheetViews>
    <sheetView view="pageBreakPreview" zoomScale="70" zoomScaleNormal="70" zoomScaleSheetLayoutView="70" workbookViewId="0">
      <pane xSplit="2" ySplit="5" topLeftCell="C28" activePane="bottomRight" state="frozen"/>
      <selection pane="topRight" activeCell="F1" sqref="F1"/>
      <selection pane="bottomLeft" activeCell="A6" sqref="A6"/>
      <selection pane="bottomRight" activeCell="E47" sqref="E47"/>
    </sheetView>
  </sheetViews>
  <sheetFormatPr defaultColWidth="9.140625" defaultRowHeight="15.75"/>
  <cols>
    <col min="1" max="1" width="7.140625" style="9" customWidth="1"/>
    <col min="2" max="2" width="59.7109375" style="7" customWidth="1"/>
    <col min="3" max="3" width="22.5703125" style="7" bestFit="1" customWidth="1"/>
    <col min="4" max="4" width="15.85546875" style="7" customWidth="1"/>
    <col min="5" max="5" width="12.85546875" style="31" customWidth="1"/>
    <col min="6" max="6" width="13.85546875" style="31" customWidth="1"/>
    <col min="7" max="7" width="12.85546875" style="47" customWidth="1"/>
    <col min="8" max="9" width="12.85546875" style="31" customWidth="1"/>
    <col min="10" max="10" width="12.85546875" style="47" customWidth="1"/>
    <col min="11" max="12" width="12.85546875" style="31" customWidth="1"/>
    <col min="13" max="13" width="12.85546875" style="47" customWidth="1"/>
    <col min="14" max="15" width="12.85546875" style="31" customWidth="1"/>
    <col min="16" max="16" width="12.85546875" style="47" customWidth="1"/>
    <col min="17" max="16384" width="9.140625" style="2"/>
  </cols>
  <sheetData>
    <row r="1" spans="1:16" ht="59.25" customHeight="1" thickBot="1">
      <c r="B1" s="96" t="s">
        <v>140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ht="24" hidden="1" customHeight="1" thickBot="1">
      <c r="A2" s="10"/>
      <c r="B2" s="1"/>
      <c r="C2" s="1"/>
      <c r="D2" s="1"/>
      <c r="E2" s="30"/>
      <c r="F2" s="30"/>
      <c r="G2" s="40"/>
      <c r="H2" s="30"/>
      <c r="I2" s="30"/>
      <c r="J2" s="40"/>
      <c r="K2" s="30"/>
      <c r="L2" s="30"/>
      <c r="M2" s="40"/>
      <c r="N2" s="30"/>
      <c r="O2" s="30"/>
      <c r="P2" s="40"/>
    </row>
    <row r="3" spans="1:16" ht="18.75" customHeight="1" thickTop="1">
      <c r="A3" s="97" t="s">
        <v>45</v>
      </c>
      <c r="B3" s="99" t="s">
        <v>0</v>
      </c>
      <c r="C3" s="32"/>
      <c r="D3" s="32"/>
      <c r="E3" s="32"/>
      <c r="F3" s="32"/>
      <c r="G3" s="41"/>
      <c r="H3" s="32"/>
      <c r="I3" s="32"/>
      <c r="J3" s="41"/>
      <c r="K3" s="32"/>
      <c r="L3" s="32"/>
      <c r="M3" s="41"/>
      <c r="N3" s="32"/>
      <c r="O3" s="32"/>
      <c r="P3" s="41"/>
    </row>
    <row r="4" spans="1:16" ht="87.75" customHeight="1">
      <c r="A4" s="98"/>
      <c r="B4" s="100"/>
      <c r="C4" s="59" t="s">
        <v>105</v>
      </c>
      <c r="D4" s="63" t="s">
        <v>104</v>
      </c>
      <c r="E4" s="63" t="s">
        <v>92</v>
      </c>
      <c r="F4" s="63" t="s">
        <v>93</v>
      </c>
      <c r="G4" s="42" t="s">
        <v>94</v>
      </c>
      <c r="H4" s="63" t="s">
        <v>95</v>
      </c>
      <c r="I4" s="63" t="s">
        <v>96</v>
      </c>
      <c r="J4" s="42" t="s">
        <v>97</v>
      </c>
      <c r="K4" s="63" t="s">
        <v>98</v>
      </c>
      <c r="L4" s="63" t="s">
        <v>99</v>
      </c>
      <c r="M4" s="42" t="s">
        <v>100</v>
      </c>
      <c r="N4" s="63" t="s">
        <v>101</v>
      </c>
      <c r="O4" s="63" t="s">
        <v>102</v>
      </c>
      <c r="P4" s="42" t="s">
        <v>103</v>
      </c>
    </row>
    <row r="5" spans="1:16" ht="21" hidden="1" customHeight="1">
      <c r="A5" s="17"/>
      <c r="B5" s="63"/>
      <c r="C5" s="59"/>
      <c r="D5" s="63"/>
      <c r="E5" s="63"/>
      <c r="F5" s="63"/>
      <c r="G5" s="42"/>
      <c r="H5" s="63"/>
      <c r="I5" s="63"/>
      <c r="J5" s="42"/>
      <c r="K5" s="63"/>
      <c r="L5" s="63"/>
      <c r="M5" s="42"/>
      <c r="N5" s="63"/>
      <c r="O5" s="63"/>
      <c r="P5" s="42"/>
    </row>
    <row r="6" spans="1:16" ht="18.75" customHeight="1">
      <c r="A6" s="18" t="s">
        <v>46</v>
      </c>
      <c r="B6" s="11" t="s">
        <v>1</v>
      </c>
      <c r="C6" s="60">
        <f>C7+C10+C13+C18+C25</f>
        <v>45888</v>
      </c>
      <c r="D6" s="33">
        <f>E6+F6+G6+H6+I6+J6+K6+L6+M6+N6+O6+P6</f>
        <v>45888</v>
      </c>
      <c r="E6" s="33">
        <f t="shared" ref="E6:P6" si="0">E7+E10+E13+E18+E25</f>
        <v>2082</v>
      </c>
      <c r="F6" s="33">
        <f t="shared" si="0"/>
        <v>3924</v>
      </c>
      <c r="G6" s="43">
        <f t="shared" si="0"/>
        <v>4083</v>
      </c>
      <c r="H6" s="33">
        <f t="shared" si="0"/>
        <v>3740</v>
      </c>
      <c r="I6" s="33">
        <f t="shared" si="0"/>
        <v>4164</v>
      </c>
      <c r="J6" s="43">
        <f t="shared" si="0"/>
        <v>3988</v>
      </c>
      <c r="K6" s="33">
        <f t="shared" si="0"/>
        <v>5389</v>
      </c>
      <c r="L6" s="33">
        <f t="shared" si="0"/>
        <v>2730</v>
      </c>
      <c r="M6" s="43">
        <f t="shared" si="0"/>
        <v>2240</v>
      </c>
      <c r="N6" s="33">
        <f t="shared" si="0"/>
        <v>3684</v>
      </c>
      <c r="O6" s="33">
        <f t="shared" si="0"/>
        <v>3485</v>
      </c>
      <c r="P6" s="43">
        <f t="shared" si="0"/>
        <v>6379</v>
      </c>
    </row>
    <row r="7" spans="1:16" s="4" customFormat="1" ht="18.75">
      <c r="A7" s="18">
        <v>1</v>
      </c>
      <c r="B7" s="12" t="s">
        <v>2</v>
      </c>
      <c r="C7" s="60">
        <f>C9</f>
        <v>34209</v>
      </c>
      <c r="D7" s="33">
        <f t="shared" ref="D7:D50" si="1">E7+F7+G7+H7+I7+J7+K7+L7+M7+N7+O7+P7</f>
        <v>34209</v>
      </c>
      <c r="E7" s="34">
        <f>E9</f>
        <v>1068</v>
      </c>
      <c r="F7" s="34">
        <f t="shared" ref="F7:P7" si="2">F9</f>
        <v>3311</v>
      </c>
      <c r="G7" s="43">
        <f t="shared" si="2"/>
        <v>3131</v>
      </c>
      <c r="H7" s="34">
        <f t="shared" si="2"/>
        <v>2599</v>
      </c>
      <c r="I7" s="34">
        <f t="shared" si="2"/>
        <v>3317</v>
      </c>
      <c r="J7" s="43">
        <f t="shared" si="2"/>
        <v>3317</v>
      </c>
      <c r="K7" s="34">
        <f t="shared" si="2"/>
        <v>4369</v>
      </c>
      <c r="L7" s="34">
        <f t="shared" si="2"/>
        <v>1829</v>
      </c>
      <c r="M7" s="43">
        <f t="shared" si="2"/>
        <v>1526</v>
      </c>
      <c r="N7" s="34">
        <f t="shared" si="2"/>
        <v>2468</v>
      </c>
      <c r="O7" s="34">
        <f t="shared" si="2"/>
        <v>2807</v>
      </c>
      <c r="P7" s="43">
        <f t="shared" si="2"/>
        <v>4467</v>
      </c>
    </row>
    <row r="8" spans="1:16" s="5" customFormat="1" ht="18.75" hidden="1">
      <c r="A8" s="19" t="s">
        <v>47</v>
      </c>
      <c r="B8" s="13" t="s">
        <v>3</v>
      </c>
      <c r="C8" s="39"/>
      <c r="D8" s="33">
        <f t="shared" si="1"/>
        <v>0</v>
      </c>
      <c r="E8" s="35"/>
      <c r="F8" s="35"/>
      <c r="G8" s="44"/>
      <c r="H8" s="35"/>
      <c r="I8" s="35"/>
      <c r="J8" s="44"/>
      <c r="K8" s="35"/>
      <c r="L8" s="35"/>
      <c r="M8" s="44"/>
      <c r="N8" s="35"/>
      <c r="O8" s="35"/>
      <c r="P8" s="44"/>
    </row>
    <row r="9" spans="1:16" s="5" customFormat="1" ht="18.75" customHeight="1">
      <c r="A9" s="19" t="s">
        <v>48</v>
      </c>
      <c r="B9" s="13" t="s">
        <v>4</v>
      </c>
      <c r="C9" s="39">
        <v>34209</v>
      </c>
      <c r="D9" s="33">
        <f t="shared" si="1"/>
        <v>34209</v>
      </c>
      <c r="E9" s="78">
        <v>1068</v>
      </c>
      <c r="F9" s="78">
        <v>3311</v>
      </c>
      <c r="G9" s="79">
        <v>3131</v>
      </c>
      <c r="H9" s="78">
        <v>2599</v>
      </c>
      <c r="I9" s="78">
        <v>3317</v>
      </c>
      <c r="J9" s="80">
        <v>3317</v>
      </c>
      <c r="K9" s="78">
        <v>4369</v>
      </c>
      <c r="L9" s="78">
        <v>1829</v>
      </c>
      <c r="M9" s="44">
        <v>1526</v>
      </c>
      <c r="N9" s="78">
        <v>2468</v>
      </c>
      <c r="O9" s="78">
        <v>2807</v>
      </c>
      <c r="P9" s="80">
        <f>5183+709-1425</f>
        <v>4467</v>
      </c>
    </row>
    <row r="10" spans="1:16" s="4" customFormat="1" ht="37.5">
      <c r="A10" s="18" t="s">
        <v>49</v>
      </c>
      <c r="B10" s="12" t="s">
        <v>5</v>
      </c>
      <c r="C10" s="60">
        <f>C11</f>
        <v>4221</v>
      </c>
      <c r="D10" s="33">
        <f t="shared" si="1"/>
        <v>4221</v>
      </c>
      <c r="E10" s="34">
        <f>E11</f>
        <v>358</v>
      </c>
      <c r="F10" s="34">
        <f t="shared" ref="F10:P10" si="3">F11</f>
        <v>283</v>
      </c>
      <c r="G10" s="43">
        <f t="shared" si="3"/>
        <v>282</v>
      </c>
      <c r="H10" s="34">
        <f t="shared" si="3"/>
        <v>292</v>
      </c>
      <c r="I10" s="34">
        <f t="shared" si="3"/>
        <v>309</v>
      </c>
      <c r="J10" s="43">
        <f t="shared" si="3"/>
        <v>280</v>
      </c>
      <c r="K10" s="34">
        <f t="shared" si="3"/>
        <v>329</v>
      </c>
      <c r="L10" s="34">
        <f t="shared" si="3"/>
        <v>337</v>
      </c>
      <c r="M10" s="43">
        <f t="shared" si="3"/>
        <v>364</v>
      </c>
      <c r="N10" s="34">
        <f t="shared" si="3"/>
        <v>338</v>
      </c>
      <c r="O10" s="34">
        <f t="shared" si="3"/>
        <v>338</v>
      </c>
      <c r="P10" s="43">
        <f t="shared" si="3"/>
        <v>711</v>
      </c>
    </row>
    <row r="11" spans="1:16" s="5" customFormat="1" ht="36" customHeight="1">
      <c r="A11" s="19" t="s">
        <v>50</v>
      </c>
      <c r="B11" s="14" t="s">
        <v>6</v>
      </c>
      <c r="C11" s="39">
        <v>4221</v>
      </c>
      <c r="D11" s="33">
        <f t="shared" si="1"/>
        <v>4221</v>
      </c>
      <c r="E11" s="35">
        <v>358</v>
      </c>
      <c r="F11" s="35">
        <v>283</v>
      </c>
      <c r="G11" s="44">
        <v>282</v>
      </c>
      <c r="H11" s="35">
        <v>292</v>
      </c>
      <c r="I11" s="35">
        <v>309</v>
      </c>
      <c r="J11" s="44">
        <v>280</v>
      </c>
      <c r="K11" s="35">
        <v>329</v>
      </c>
      <c r="L11" s="35">
        <v>337</v>
      </c>
      <c r="M11" s="44">
        <v>364</v>
      </c>
      <c r="N11" s="35">
        <v>338</v>
      </c>
      <c r="O11" s="35">
        <v>338</v>
      </c>
      <c r="P11" s="44">
        <f>308+403</f>
        <v>711</v>
      </c>
    </row>
    <row r="12" spans="1:16" s="5" customFormat="1" ht="18" hidden="1" customHeight="1">
      <c r="A12" s="19" t="s">
        <v>51</v>
      </c>
      <c r="B12" s="13" t="s">
        <v>7</v>
      </c>
      <c r="C12" s="39"/>
      <c r="D12" s="33">
        <f t="shared" si="1"/>
        <v>0</v>
      </c>
      <c r="E12" s="35"/>
      <c r="F12" s="35"/>
      <c r="G12" s="44"/>
      <c r="H12" s="35"/>
      <c r="I12" s="35"/>
      <c r="J12" s="44"/>
      <c r="K12" s="35"/>
      <c r="L12" s="35"/>
      <c r="M12" s="44"/>
      <c r="N12" s="35"/>
      <c r="O12" s="35"/>
      <c r="P12" s="44"/>
    </row>
    <row r="13" spans="1:16" s="4" customFormat="1" ht="18.75">
      <c r="A13" s="18" t="s">
        <v>52</v>
      </c>
      <c r="B13" s="12" t="s">
        <v>8</v>
      </c>
      <c r="C13" s="60">
        <f>C15+C16+C17</f>
        <v>2183</v>
      </c>
      <c r="D13" s="33">
        <f t="shared" si="1"/>
        <v>2183</v>
      </c>
      <c r="E13" s="34">
        <f>E15+E16+E17</f>
        <v>439</v>
      </c>
      <c r="F13" s="34">
        <f t="shared" ref="F13:P13" si="4">F15+F16+F17</f>
        <v>23</v>
      </c>
      <c r="G13" s="43">
        <f t="shared" si="4"/>
        <v>118</v>
      </c>
      <c r="H13" s="34">
        <f t="shared" si="4"/>
        <v>382</v>
      </c>
      <c r="I13" s="34">
        <f t="shared" si="4"/>
        <v>95</v>
      </c>
      <c r="J13" s="43">
        <f t="shared" si="4"/>
        <v>90</v>
      </c>
      <c r="K13" s="34">
        <f t="shared" si="4"/>
        <v>271</v>
      </c>
      <c r="L13" s="34">
        <f t="shared" si="4"/>
        <v>66</v>
      </c>
      <c r="M13" s="43">
        <f t="shared" si="4"/>
        <v>70</v>
      </c>
      <c r="N13" s="34">
        <f t="shared" si="4"/>
        <v>274</v>
      </c>
      <c r="O13" s="34">
        <f t="shared" si="4"/>
        <v>48</v>
      </c>
      <c r="P13" s="43">
        <f t="shared" si="4"/>
        <v>307</v>
      </c>
    </row>
    <row r="14" spans="1:16" s="5" customFormat="1" ht="68.25" hidden="1" customHeight="1">
      <c r="A14" s="19" t="s">
        <v>53</v>
      </c>
      <c r="B14" s="13" t="s">
        <v>37</v>
      </c>
      <c r="C14" s="39"/>
      <c r="D14" s="33">
        <f t="shared" si="1"/>
        <v>0</v>
      </c>
      <c r="E14" s="35"/>
      <c r="F14" s="35"/>
      <c r="G14" s="44"/>
      <c r="H14" s="35"/>
      <c r="I14" s="35"/>
      <c r="J14" s="44"/>
      <c r="K14" s="35"/>
      <c r="L14" s="35"/>
      <c r="M14" s="44"/>
      <c r="N14" s="35"/>
      <c r="O14" s="35"/>
      <c r="P14" s="44"/>
    </row>
    <row r="15" spans="1:16" s="5" customFormat="1" ht="18.75">
      <c r="A15" s="19" t="s">
        <v>54</v>
      </c>
      <c r="B15" s="13" t="s">
        <v>12</v>
      </c>
      <c r="C15" s="39">
        <v>1770</v>
      </c>
      <c r="D15" s="33">
        <f t="shared" si="1"/>
        <v>1770</v>
      </c>
      <c r="E15" s="35">
        <v>396</v>
      </c>
      <c r="F15" s="35">
        <v>13</v>
      </c>
      <c r="G15" s="44">
        <v>37</v>
      </c>
      <c r="H15" s="35">
        <v>301</v>
      </c>
      <c r="I15" s="35">
        <v>47</v>
      </c>
      <c r="J15" s="44">
        <v>73</v>
      </c>
      <c r="K15" s="35">
        <v>260</v>
      </c>
      <c r="L15" s="35">
        <v>52</v>
      </c>
      <c r="M15" s="44">
        <v>67</v>
      </c>
      <c r="N15" s="35">
        <v>266</v>
      </c>
      <c r="O15" s="35">
        <v>22</v>
      </c>
      <c r="P15" s="44">
        <f>52+184</f>
        <v>236</v>
      </c>
    </row>
    <row r="16" spans="1:16" s="5" customFormat="1" ht="18.75">
      <c r="A16" s="19" t="s">
        <v>55</v>
      </c>
      <c r="B16" s="13" t="s">
        <v>13</v>
      </c>
      <c r="C16" s="39">
        <v>133</v>
      </c>
      <c r="D16" s="33">
        <f t="shared" si="1"/>
        <v>133</v>
      </c>
      <c r="E16" s="77">
        <f>'[1]январь кожуун2019  г.'!$G$15</f>
        <v>0</v>
      </c>
      <c r="F16" s="78">
        <v>1</v>
      </c>
      <c r="G16" s="79">
        <v>35</v>
      </c>
      <c r="H16" s="78">
        <v>46</v>
      </c>
      <c r="I16" s="78">
        <v>15</v>
      </c>
      <c r="J16" s="80">
        <v>6</v>
      </c>
      <c r="K16" s="78">
        <v>5</v>
      </c>
      <c r="L16" s="35">
        <v>2</v>
      </c>
      <c r="M16" s="80">
        <v>2</v>
      </c>
      <c r="N16" s="35">
        <v>5</v>
      </c>
      <c r="O16" s="78">
        <v>3</v>
      </c>
      <c r="P16" s="80">
        <f>70-57</f>
        <v>13</v>
      </c>
    </row>
    <row r="17" spans="1:17" s="5" customFormat="1" ht="37.5">
      <c r="A17" s="19" t="s">
        <v>56</v>
      </c>
      <c r="B17" s="13" t="s">
        <v>10</v>
      </c>
      <c r="C17" s="39">
        <v>280</v>
      </c>
      <c r="D17" s="33">
        <f t="shared" si="1"/>
        <v>280</v>
      </c>
      <c r="E17" s="35">
        <v>43</v>
      </c>
      <c r="F17" s="35">
        <v>9</v>
      </c>
      <c r="G17" s="44">
        <v>46</v>
      </c>
      <c r="H17" s="35">
        <v>35</v>
      </c>
      <c r="I17" s="35">
        <v>33</v>
      </c>
      <c r="J17" s="44">
        <v>11</v>
      </c>
      <c r="K17" s="35">
        <v>6</v>
      </c>
      <c r="L17" s="35">
        <v>12</v>
      </c>
      <c r="M17" s="44">
        <v>1</v>
      </c>
      <c r="N17" s="35">
        <v>3</v>
      </c>
      <c r="O17" s="35">
        <v>23</v>
      </c>
      <c r="P17" s="44">
        <f>13+45</f>
        <v>58</v>
      </c>
    </row>
    <row r="18" spans="1:17" s="4" customFormat="1" ht="18.75">
      <c r="A18" s="18" t="s">
        <v>57</v>
      </c>
      <c r="B18" s="12" t="s">
        <v>14</v>
      </c>
      <c r="C18" s="60">
        <f>C19</f>
        <v>2275</v>
      </c>
      <c r="D18" s="33">
        <f t="shared" si="1"/>
        <v>2275</v>
      </c>
      <c r="E18" s="34">
        <f>E19</f>
        <v>0</v>
      </c>
      <c r="F18" s="34">
        <f t="shared" ref="F18:P18" si="5">F19</f>
        <v>75</v>
      </c>
      <c r="G18" s="34">
        <f t="shared" si="5"/>
        <v>324</v>
      </c>
      <c r="H18" s="34">
        <f t="shared" si="5"/>
        <v>125</v>
      </c>
      <c r="I18" s="34">
        <f t="shared" si="5"/>
        <v>185</v>
      </c>
      <c r="J18" s="34">
        <f t="shared" si="5"/>
        <v>48</v>
      </c>
      <c r="K18" s="34">
        <f t="shared" si="5"/>
        <v>194</v>
      </c>
      <c r="L18" s="34">
        <f t="shared" si="5"/>
        <v>197</v>
      </c>
      <c r="M18" s="34">
        <f t="shared" si="5"/>
        <v>69</v>
      </c>
      <c r="N18" s="34">
        <f t="shared" si="5"/>
        <v>320</v>
      </c>
      <c r="O18" s="34">
        <f t="shared" si="5"/>
        <v>75</v>
      </c>
      <c r="P18" s="34">
        <f t="shared" si="5"/>
        <v>663</v>
      </c>
    </row>
    <row r="19" spans="1:17" s="27" customFormat="1" ht="28.5" customHeight="1">
      <c r="A19" s="25" t="s">
        <v>59</v>
      </c>
      <c r="B19" s="26" t="s">
        <v>9</v>
      </c>
      <c r="C19" s="39">
        <v>2275</v>
      </c>
      <c r="D19" s="33">
        <f t="shared" si="1"/>
        <v>2275</v>
      </c>
      <c r="E19" s="35">
        <v>0</v>
      </c>
      <c r="F19" s="36">
        <v>75</v>
      </c>
      <c r="G19" s="44">
        <v>324</v>
      </c>
      <c r="H19" s="36">
        <v>125</v>
      </c>
      <c r="I19" s="36">
        <v>185</v>
      </c>
      <c r="J19" s="44">
        <v>48</v>
      </c>
      <c r="K19" s="36">
        <v>194</v>
      </c>
      <c r="L19" s="36">
        <v>197</v>
      </c>
      <c r="M19" s="44">
        <v>69</v>
      </c>
      <c r="N19" s="36">
        <v>320</v>
      </c>
      <c r="O19" s="36">
        <v>75</v>
      </c>
      <c r="P19" s="44">
        <f>108+555</f>
        <v>663</v>
      </c>
    </row>
    <row r="20" spans="1:17" s="5" customFormat="1" ht="18.75" hidden="1">
      <c r="A20" s="19" t="s">
        <v>60</v>
      </c>
      <c r="B20" s="13" t="s">
        <v>17</v>
      </c>
      <c r="C20" s="39"/>
      <c r="D20" s="33">
        <f t="shared" si="1"/>
        <v>0</v>
      </c>
      <c r="E20" s="35"/>
      <c r="F20" s="35"/>
      <c r="G20" s="44"/>
      <c r="H20" s="35"/>
      <c r="I20" s="35"/>
      <c r="J20" s="44"/>
      <c r="K20" s="35"/>
      <c r="L20" s="35"/>
      <c r="M20" s="44"/>
      <c r="N20" s="35"/>
      <c r="O20" s="35"/>
      <c r="P20" s="44"/>
    </row>
    <row r="21" spans="1:17" s="5" customFormat="1" ht="18.75" hidden="1">
      <c r="A21" s="19" t="s">
        <v>61</v>
      </c>
      <c r="B21" s="13" t="s">
        <v>18</v>
      </c>
      <c r="C21" s="39"/>
      <c r="D21" s="33">
        <f t="shared" si="1"/>
        <v>0</v>
      </c>
      <c r="E21" s="35"/>
      <c r="F21" s="35"/>
      <c r="G21" s="44"/>
      <c r="H21" s="35"/>
      <c r="I21" s="35"/>
      <c r="J21" s="44"/>
      <c r="K21" s="35"/>
      <c r="L21" s="35"/>
      <c r="M21" s="44"/>
      <c r="N21" s="35"/>
      <c r="O21" s="35"/>
      <c r="P21" s="44"/>
    </row>
    <row r="22" spans="1:17" s="6" customFormat="1" ht="37.5" hidden="1">
      <c r="A22" s="20" t="s">
        <v>79</v>
      </c>
      <c r="B22" s="12" t="s">
        <v>20</v>
      </c>
      <c r="C22" s="60"/>
      <c r="D22" s="33">
        <f t="shared" si="1"/>
        <v>0</v>
      </c>
      <c r="E22" s="34"/>
      <c r="F22" s="34"/>
      <c r="G22" s="43"/>
      <c r="H22" s="34"/>
      <c r="I22" s="34"/>
      <c r="J22" s="43"/>
      <c r="K22" s="34"/>
      <c r="L22" s="34"/>
      <c r="M22" s="43"/>
      <c r="N22" s="34"/>
      <c r="O22" s="34"/>
      <c r="P22" s="43"/>
    </row>
    <row r="23" spans="1:17" s="5" customFormat="1" ht="18.75" hidden="1">
      <c r="A23" s="19" t="s">
        <v>80</v>
      </c>
      <c r="B23" s="13" t="s">
        <v>11</v>
      </c>
      <c r="C23" s="39"/>
      <c r="D23" s="33">
        <f t="shared" si="1"/>
        <v>0</v>
      </c>
      <c r="E23" s="35"/>
      <c r="F23" s="35"/>
      <c r="G23" s="44"/>
      <c r="H23" s="35"/>
      <c r="I23" s="35"/>
      <c r="J23" s="44"/>
      <c r="K23" s="35"/>
      <c r="L23" s="35"/>
      <c r="M23" s="44"/>
      <c r="N23" s="35"/>
      <c r="O23" s="35"/>
      <c r="P23" s="44"/>
    </row>
    <row r="24" spans="1:17" s="5" customFormat="1" ht="56.25" hidden="1">
      <c r="A24" s="19" t="s">
        <v>81</v>
      </c>
      <c r="B24" s="13" t="s">
        <v>38</v>
      </c>
      <c r="C24" s="39"/>
      <c r="D24" s="33">
        <f t="shared" si="1"/>
        <v>0</v>
      </c>
      <c r="E24" s="35"/>
      <c r="F24" s="35"/>
      <c r="G24" s="44"/>
      <c r="H24" s="35"/>
      <c r="I24" s="35"/>
      <c r="J24" s="44"/>
      <c r="K24" s="35"/>
      <c r="L24" s="35"/>
      <c r="M24" s="44"/>
      <c r="N24" s="35"/>
      <c r="O24" s="35"/>
      <c r="P24" s="44"/>
    </row>
    <row r="25" spans="1:17" s="4" customFormat="1" ht="31.15" customHeight="1">
      <c r="A25" s="18" t="s">
        <v>63</v>
      </c>
      <c r="B25" s="12" t="s">
        <v>21</v>
      </c>
      <c r="C25" s="60">
        <v>3000</v>
      </c>
      <c r="D25" s="33">
        <f t="shared" si="1"/>
        <v>3000</v>
      </c>
      <c r="E25" s="34">
        <v>217</v>
      </c>
      <c r="F25" s="34">
        <v>232</v>
      </c>
      <c r="G25" s="43">
        <v>228</v>
      </c>
      <c r="H25" s="34">
        <v>342</v>
      </c>
      <c r="I25" s="34">
        <v>258</v>
      </c>
      <c r="J25" s="43">
        <v>253</v>
      </c>
      <c r="K25" s="34">
        <v>226</v>
      </c>
      <c r="L25" s="34">
        <v>301</v>
      </c>
      <c r="M25" s="43">
        <v>211</v>
      </c>
      <c r="N25" s="34">
        <v>284</v>
      </c>
      <c r="O25" s="34">
        <v>217</v>
      </c>
      <c r="P25" s="43">
        <v>231</v>
      </c>
    </row>
    <row r="26" spans="1:17" s="4" customFormat="1" ht="53.25" hidden="1" customHeight="1">
      <c r="A26" s="18" t="s">
        <v>64</v>
      </c>
      <c r="B26" s="12" t="s">
        <v>22</v>
      </c>
      <c r="C26" s="60"/>
      <c r="D26" s="33">
        <f t="shared" si="1"/>
        <v>0</v>
      </c>
      <c r="E26" s="34"/>
      <c r="F26" s="34"/>
      <c r="G26" s="43"/>
      <c r="H26" s="34"/>
      <c r="I26" s="34"/>
      <c r="J26" s="43"/>
      <c r="K26" s="34"/>
      <c r="L26" s="34"/>
      <c r="M26" s="43"/>
      <c r="N26" s="34"/>
      <c r="O26" s="34"/>
      <c r="P26" s="43"/>
    </row>
    <row r="27" spans="1:17" ht="18.75">
      <c r="A27" s="18" t="s">
        <v>66</v>
      </c>
      <c r="B27" s="11" t="s">
        <v>15</v>
      </c>
      <c r="C27" s="60">
        <f>C28+C36+C42+C46</f>
        <v>2998</v>
      </c>
      <c r="D27" s="33">
        <f t="shared" si="1"/>
        <v>2998</v>
      </c>
      <c r="E27" s="33">
        <f>E28+E36+E42+E46+E47</f>
        <v>57</v>
      </c>
      <c r="F27" s="33">
        <f t="shared" ref="F27:P27" si="6">F28+F36+F42+F46+F47</f>
        <v>66</v>
      </c>
      <c r="G27" s="43">
        <f t="shared" si="6"/>
        <v>294</v>
      </c>
      <c r="H27" s="33">
        <f t="shared" si="6"/>
        <v>88</v>
      </c>
      <c r="I27" s="33">
        <f t="shared" si="6"/>
        <v>136</v>
      </c>
      <c r="J27" s="43">
        <f t="shared" si="6"/>
        <v>361</v>
      </c>
      <c r="K27" s="33">
        <f t="shared" si="6"/>
        <v>111</v>
      </c>
      <c r="L27" s="33">
        <f t="shared" si="6"/>
        <v>128</v>
      </c>
      <c r="M27" s="43">
        <f t="shared" si="6"/>
        <v>506</v>
      </c>
      <c r="N27" s="33">
        <f t="shared" si="6"/>
        <v>274</v>
      </c>
      <c r="O27" s="33">
        <f t="shared" si="6"/>
        <v>411</v>
      </c>
      <c r="P27" s="43">
        <f t="shared" si="6"/>
        <v>566</v>
      </c>
      <c r="Q27" s="3"/>
    </row>
    <row r="28" spans="1:17" s="4" customFormat="1" ht="18.75">
      <c r="A28" s="18" t="s">
        <v>65</v>
      </c>
      <c r="B28" s="12" t="s">
        <v>23</v>
      </c>
      <c r="C28" s="60">
        <f>C31+C34</f>
        <v>1030</v>
      </c>
      <c r="D28" s="33">
        <f t="shared" si="1"/>
        <v>1030</v>
      </c>
      <c r="E28" s="34">
        <f>E31+E34</f>
        <v>25</v>
      </c>
      <c r="F28" s="34">
        <f t="shared" ref="F28:P28" si="7">F31+F34</f>
        <v>33</v>
      </c>
      <c r="G28" s="43">
        <f t="shared" si="7"/>
        <v>81</v>
      </c>
      <c r="H28" s="34">
        <f t="shared" si="7"/>
        <v>35</v>
      </c>
      <c r="I28" s="34">
        <f t="shared" si="7"/>
        <v>47</v>
      </c>
      <c r="J28" s="43">
        <f t="shared" si="7"/>
        <v>107</v>
      </c>
      <c r="K28" s="34">
        <f t="shared" si="7"/>
        <v>20</v>
      </c>
      <c r="L28" s="34">
        <f t="shared" si="7"/>
        <v>31</v>
      </c>
      <c r="M28" s="43">
        <f t="shared" si="7"/>
        <v>68</v>
      </c>
      <c r="N28" s="34">
        <f t="shared" si="7"/>
        <v>118</v>
      </c>
      <c r="O28" s="34">
        <f t="shared" si="7"/>
        <v>168</v>
      </c>
      <c r="P28" s="43">
        <f t="shared" si="7"/>
        <v>297</v>
      </c>
    </row>
    <row r="29" spans="1:17" s="5" customFormat="1" ht="18.75" hidden="1">
      <c r="A29" s="19" t="s">
        <v>82</v>
      </c>
      <c r="B29" s="13" t="s">
        <v>78</v>
      </c>
      <c r="C29" s="39"/>
      <c r="D29" s="33">
        <f t="shared" si="1"/>
        <v>0</v>
      </c>
      <c r="E29" s="35"/>
      <c r="F29" s="35"/>
      <c r="G29" s="44"/>
      <c r="H29" s="35"/>
      <c r="I29" s="35"/>
      <c r="J29" s="44"/>
      <c r="K29" s="35"/>
      <c r="L29" s="35"/>
      <c r="M29" s="44"/>
      <c r="N29" s="35"/>
      <c r="O29" s="35"/>
      <c r="P29" s="44"/>
    </row>
    <row r="30" spans="1:17" s="5" customFormat="1" ht="18.75" hidden="1">
      <c r="A30" s="19" t="s">
        <v>83</v>
      </c>
      <c r="B30" s="13" t="s">
        <v>39</v>
      </c>
      <c r="C30" s="39"/>
      <c r="D30" s="33">
        <f t="shared" si="1"/>
        <v>0</v>
      </c>
      <c r="E30" s="35"/>
      <c r="F30" s="35"/>
      <c r="G30" s="44"/>
      <c r="H30" s="35"/>
      <c r="I30" s="35"/>
      <c r="J30" s="44"/>
      <c r="K30" s="35"/>
      <c r="L30" s="35"/>
      <c r="M30" s="44"/>
      <c r="N30" s="35"/>
      <c r="O30" s="35"/>
      <c r="P30" s="44"/>
    </row>
    <row r="31" spans="1:17" s="5" customFormat="1" ht="18.75">
      <c r="A31" s="19" t="s">
        <v>84</v>
      </c>
      <c r="B31" s="48" t="s">
        <v>40</v>
      </c>
      <c r="C31" s="39">
        <v>930</v>
      </c>
      <c r="D31" s="33">
        <f t="shared" si="1"/>
        <v>930</v>
      </c>
      <c r="E31" s="35">
        <v>25</v>
      </c>
      <c r="F31" s="35">
        <v>33</v>
      </c>
      <c r="G31" s="44">
        <v>63</v>
      </c>
      <c r="H31" s="35">
        <v>35</v>
      </c>
      <c r="I31" s="35">
        <v>47</v>
      </c>
      <c r="J31" s="44">
        <v>72</v>
      </c>
      <c r="K31" s="35">
        <v>20</v>
      </c>
      <c r="L31" s="35">
        <v>31</v>
      </c>
      <c r="M31" s="44">
        <v>48</v>
      </c>
      <c r="N31" s="35">
        <f>68+50</f>
        <v>118</v>
      </c>
      <c r="O31" s="35">
        <v>168</v>
      </c>
      <c r="P31" s="44">
        <f>180+140-50</f>
        <v>270</v>
      </c>
    </row>
    <row r="32" spans="1:17" s="5" customFormat="1" ht="56.25" hidden="1">
      <c r="A32" s="19" t="s">
        <v>90</v>
      </c>
      <c r="B32" s="13" t="s">
        <v>88</v>
      </c>
      <c r="C32" s="39"/>
      <c r="D32" s="33">
        <f t="shared" si="1"/>
        <v>0</v>
      </c>
      <c r="E32" s="35"/>
      <c r="F32" s="35"/>
      <c r="G32" s="44"/>
      <c r="H32" s="35"/>
      <c r="I32" s="35"/>
      <c r="J32" s="44"/>
      <c r="K32" s="35"/>
      <c r="L32" s="35"/>
      <c r="M32" s="44"/>
      <c r="N32" s="35"/>
      <c r="O32" s="35"/>
      <c r="P32" s="44"/>
    </row>
    <row r="33" spans="1:16" s="5" customFormat="1" ht="37.5" hidden="1">
      <c r="A33" s="19" t="s">
        <v>91</v>
      </c>
      <c r="B33" s="13" t="s">
        <v>89</v>
      </c>
      <c r="C33" s="39"/>
      <c r="D33" s="33">
        <f t="shared" si="1"/>
        <v>0</v>
      </c>
      <c r="E33" s="35"/>
      <c r="F33" s="35"/>
      <c r="G33" s="44"/>
      <c r="H33" s="35"/>
      <c r="I33" s="35"/>
      <c r="J33" s="44"/>
      <c r="K33" s="35"/>
      <c r="L33" s="35"/>
      <c r="M33" s="44"/>
      <c r="N33" s="35"/>
      <c r="O33" s="35"/>
      <c r="P33" s="44"/>
    </row>
    <row r="34" spans="1:16" s="5" customFormat="1" ht="18.75" customHeight="1">
      <c r="A34" s="19" t="s">
        <v>85</v>
      </c>
      <c r="B34" s="48" t="s">
        <v>41</v>
      </c>
      <c r="C34" s="39">
        <v>100</v>
      </c>
      <c r="D34" s="33">
        <f t="shared" si="1"/>
        <v>100</v>
      </c>
      <c r="E34" s="35">
        <v>0</v>
      </c>
      <c r="F34" s="35">
        <v>0</v>
      </c>
      <c r="G34" s="44">
        <v>18</v>
      </c>
      <c r="H34" s="35"/>
      <c r="I34" s="35">
        <v>0</v>
      </c>
      <c r="J34" s="44">
        <v>35</v>
      </c>
      <c r="K34" s="35">
        <v>0</v>
      </c>
      <c r="L34" s="35">
        <v>0</v>
      </c>
      <c r="M34" s="44">
        <v>20</v>
      </c>
      <c r="N34" s="35">
        <v>0</v>
      </c>
      <c r="O34" s="35">
        <v>0</v>
      </c>
      <c r="P34" s="44">
        <v>27</v>
      </c>
    </row>
    <row r="35" spans="1:16" s="5" customFormat="1" ht="37.5" hidden="1">
      <c r="A35" s="19" t="s">
        <v>86</v>
      </c>
      <c r="B35" s="13" t="s">
        <v>42</v>
      </c>
      <c r="C35" s="39"/>
      <c r="D35" s="33">
        <f t="shared" si="1"/>
        <v>0</v>
      </c>
      <c r="E35" s="35"/>
      <c r="F35" s="35"/>
      <c r="G35" s="44"/>
      <c r="H35" s="35"/>
      <c r="I35" s="35"/>
      <c r="J35" s="44"/>
      <c r="K35" s="35"/>
      <c r="L35" s="35"/>
      <c r="M35" s="44"/>
      <c r="N35" s="35"/>
      <c r="O35" s="35"/>
      <c r="P35" s="44"/>
    </row>
    <row r="36" spans="1:16" s="4" customFormat="1" ht="41.25" customHeight="1">
      <c r="A36" s="18" t="s">
        <v>67</v>
      </c>
      <c r="B36" s="12" t="s">
        <v>24</v>
      </c>
      <c r="C36" s="60">
        <f>C37</f>
        <v>719</v>
      </c>
      <c r="D36" s="33">
        <f t="shared" si="1"/>
        <v>719</v>
      </c>
      <c r="E36" s="34">
        <f>E37</f>
        <v>0</v>
      </c>
      <c r="F36" s="34">
        <f t="shared" ref="F36:P36" si="8">F37</f>
        <v>0</v>
      </c>
      <c r="G36" s="43">
        <f t="shared" si="8"/>
        <v>66</v>
      </c>
      <c r="H36" s="34">
        <f t="shared" si="8"/>
        <v>0</v>
      </c>
      <c r="I36" s="34">
        <f t="shared" si="8"/>
        <v>49</v>
      </c>
      <c r="J36" s="43">
        <f t="shared" si="8"/>
        <v>101</v>
      </c>
      <c r="K36" s="34">
        <f t="shared" si="8"/>
        <v>0</v>
      </c>
      <c r="L36" s="34">
        <f t="shared" si="8"/>
        <v>0</v>
      </c>
      <c r="M36" s="43">
        <f t="shared" si="8"/>
        <v>77</v>
      </c>
      <c r="N36" s="34">
        <f t="shared" si="8"/>
        <v>80</v>
      </c>
      <c r="O36" s="34">
        <f t="shared" si="8"/>
        <v>213</v>
      </c>
      <c r="P36" s="43">
        <f t="shared" si="8"/>
        <v>133</v>
      </c>
    </row>
    <row r="37" spans="1:16" s="5" customFormat="1" ht="42.75" customHeight="1">
      <c r="A37" s="19" t="s">
        <v>68</v>
      </c>
      <c r="B37" s="13" t="s">
        <v>25</v>
      </c>
      <c r="C37" s="39">
        <v>719</v>
      </c>
      <c r="D37" s="33">
        <f t="shared" si="1"/>
        <v>719</v>
      </c>
      <c r="E37" s="35">
        <v>0</v>
      </c>
      <c r="F37" s="35">
        <v>0</v>
      </c>
      <c r="G37" s="44">
        <v>66</v>
      </c>
      <c r="H37" s="35">
        <v>0</v>
      </c>
      <c r="I37" s="35">
        <v>49</v>
      </c>
      <c r="J37" s="44">
        <v>101</v>
      </c>
      <c r="K37" s="35">
        <v>0</v>
      </c>
      <c r="L37" s="35">
        <v>0</v>
      </c>
      <c r="M37" s="44">
        <v>77</v>
      </c>
      <c r="N37" s="35">
        <v>80</v>
      </c>
      <c r="O37" s="35">
        <v>213</v>
      </c>
      <c r="P37" s="44">
        <v>133</v>
      </c>
    </row>
    <row r="38" spans="1:16" s="5" customFormat="1" ht="18.75" hidden="1">
      <c r="A38" s="19" t="s">
        <v>69</v>
      </c>
      <c r="B38" s="13" t="s">
        <v>26</v>
      </c>
      <c r="C38" s="39"/>
      <c r="D38" s="33">
        <f t="shared" si="1"/>
        <v>0</v>
      </c>
      <c r="E38" s="35"/>
      <c r="F38" s="35"/>
      <c r="G38" s="44"/>
      <c r="H38" s="35"/>
      <c r="I38" s="35"/>
      <c r="J38" s="44"/>
      <c r="K38" s="35"/>
      <c r="L38" s="35"/>
      <c r="M38" s="44"/>
      <c r="N38" s="35"/>
      <c r="O38" s="35"/>
      <c r="P38" s="44"/>
    </row>
    <row r="39" spans="1:16" s="5" customFormat="1" ht="18.75" hidden="1">
      <c r="A39" s="19" t="s">
        <v>70</v>
      </c>
      <c r="B39" s="13" t="s">
        <v>27</v>
      </c>
      <c r="C39" s="39"/>
      <c r="D39" s="33">
        <f t="shared" si="1"/>
        <v>0</v>
      </c>
      <c r="E39" s="35"/>
      <c r="F39" s="35"/>
      <c r="G39" s="44"/>
      <c r="H39" s="35"/>
      <c r="I39" s="35"/>
      <c r="J39" s="44"/>
      <c r="K39" s="35"/>
      <c r="L39" s="35"/>
      <c r="M39" s="44"/>
      <c r="N39" s="35"/>
      <c r="O39" s="35"/>
      <c r="P39" s="44"/>
    </row>
    <row r="40" spans="1:16" s="4" customFormat="1" ht="36" hidden="1" customHeight="1">
      <c r="A40" s="18" t="s">
        <v>71</v>
      </c>
      <c r="B40" s="12" t="s">
        <v>28</v>
      </c>
      <c r="C40" s="60"/>
      <c r="D40" s="33">
        <f t="shared" si="1"/>
        <v>0</v>
      </c>
      <c r="E40" s="34"/>
      <c r="F40" s="34"/>
      <c r="G40" s="43"/>
      <c r="H40" s="34"/>
      <c r="I40" s="34"/>
      <c r="J40" s="43"/>
      <c r="K40" s="34"/>
      <c r="L40" s="34"/>
      <c r="M40" s="43"/>
      <c r="N40" s="34"/>
      <c r="O40" s="34"/>
      <c r="P40" s="43"/>
    </row>
    <row r="41" spans="1:16" s="5" customFormat="1" ht="18.75" hidden="1">
      <c r="A41" s="19" t="s">
        <v>72</v>
      </c>
      <c r="B41" s="13" t="s">
        <v>29</v>
      </c>
      <c r="C41" s="39"/>
      <c r="D41" s="33">
        <f t="shared" si="1"/>
        <v>0</v>
      </c>
      <c r="E41" s="35"/>
      <c r="F41" s="35"/>
      <c r="G41" s="44"/>
      <c r="H41" s="35"/>
      <c r="I41" s="35"/>
      <c r="J41" s="44"/>
      <c r="K41" s="35"/>
      <c r="L41" s="35"/>
      <c r="M41" s="44"/>
      <c r="N41" s="35"/>
      <c r="O41" s="35"/>
      <c r="P41" s="44"/>
    </row>
    <row r="42" spans="1:16" s="4" customFormat="1" ht="36.75" customHeight="1">
      <c r="A42" s="18" t="s">
        <v>73</v>
      </c>
      <c r="B42" s="12" t="s">
        <v>30</v>
      </c>
      <c r="C42" s="60">
        <f>C44</f>
        <v>212</v>
      </c>
      <c r="D42" s="33">
        <f t="shared" si="1"/>
        <v>212</v>
      </c>
      <c r="E42" s="34">
        <f>E44</f>
        <v>0</v>
      </c>
      <c r="F42" s="34">
        <f t="shared" ref="F42:P42" si="9">F44</f>
        <v>0</v>
      </c>
      <c r="G42" s="43">
        <f t="shared" si="9"/>
        <v>27</v>
      </c>
      <c r="H42" s="34">
        <f t="shared" si="9"/>
        <v>0</v>
      </c>
      <c r="I42" s="34">
        <f t="shared" si="9"/>
        <v>0</v>
      </c>
      <c r="J42" s="43">
        <f t="shared" si="9"/>
        <v>21</v>
      </c>
      <c r="K42" s="34">
        <f t="shared" si="9"/>
        <v>0</v>
      </c>
      <c r="L42" s="34">
        <f t="shared" si="9"/>
        <v>0</v>
      </c>
      <c r="M42" s="43">
        <f t="shared" si="9"/>
        <v>100</v>
      </c>
      <c r="N42" s="34">
        <f t="shared" si="9"/>
        <v>0</v>
      </c>
      <c r="O42" s="34">
        <f t="shared" si="9"/>
        <v>0</v>
      </c>
      <c r="P42" s="43">
        <f t="shared" si="9"/>
        <v>64</v>
      </c>
    </row>
    <row r="43" spans="1:16" s="8" customFormat="1" ht="36.75" hidden="1" customHeight="1">
      <c r="A43" s="19" t="s">
        <v>74</v>
      </c>
      <c r="B43" s="13" t="s">
        <v>43</v>
      </c>
      <c r="C43" s="39"/>
      <c r="D43" s="33">
        <f t="shared" si="1"/>
        <v>0</v>
      </c>
      <c r="E43" s="35"/>
      <c r="F43" s="35"/>
      <c r="G43" s="44"/>
      <c r="H43" s="35"/>
      <c r="I43" s="35"/>
      <c r="J43" s="44"/>
      <c r="K43" s="35"/>
      <c r="L43" s="35"/>
      <c r="M43" s="44"/>
      <c r="N43" s="35"/>
      <c r="O43" s="35"/>
      <c r="P43" s="44"/>
    </row>
    <row r="44" spans="1:16" s="8" customFormat="1" ht="27.6" customHeight="1">
      <c r="A44" s="19" t="s">
        <v>87</v>
      </c>
      <c r="B44" s="48" t="s">
        <v>44</v>
      </c>
      <c r="C44" s="39">
        <v>212</v>
      </c>
      <c r="D44" s="33">
        <f t="shared" si="1"/>
        <v>212</v>
      </c>
      <c r="E44" s="35">
        <v>0</v>
      </c>
      <c r="F44" s="35">
        <v>0</v>
      </c>
      <c r="G44" s="44">
        <v>27</v>
      </c>
      <c r="H44" s="35">
        <v>0</v>
      </c>
      <c r="I44" s="35">
        <v>0</v>
      </c>
      <c r="J44" s="44">
        <v>21</v>
      </c>
      <c r="K44" s="35">
        <v>0</v>
      </c>
      <c r="L44" s="35">
        <v>0</v>
      </c>
      <c r="M44" s="44">
        <v>100</v>
      </c>
      <c r="N44" s="35">
        <v>0</v>
      </c>
      <c r="O44" s="35">
        <v>0</v>
      </c>
      <c r="P44" s="44">
        <v>64</v>
      </c>
    </row>
    <row r="45" spans="1:16" s="4" customFormat="1" ht="18.75" hidden="1">
      <c r="A45" s="18" t="s">
        <v>75</v>
      </c>
      <c r="B45" s="12" t="s">
        <v>31</v>
      </c>
      <c r="C45" s="60"/>
      <c r="D45" s="33">
        <f t="shared" si="1"/>
        <v>0</v>
      </c>
      <c r="E45" s="34"/>
      <c r="F45" s="34"/>
      <c r="G45" s="43"/>
      <c r="H45" s="34"/>
      <c r="I45" s="34"/>
      <c r="J45" s="43"/>
      <c r="K45" s="34"/>
      <c r="L45" s="34"/>
      <c r="M45" s="43"/>
      <c r="N45" s="34"/>
      <c r="O45" s="34"/>
      <c r="P45" s="43"/>
    </row>
    <row r="46" spans="1:16" s="4" customFormat="1" ht="18.75">
      <c r="A46" s="18" t="s">
        <v>76</v>
      </c>
      <c r="B46" s="12" t="s">
        <v>32</v>
      </c>
      <c r="C46" s="60">
        <v>1037</v>
      </c>
      <c r="D46" s="33">
        <f t="shared" si="1"/>
        <v>1037</v>
      </c>
      <c r="E46" s="34">
        <v>32</v>
      </c>
      <c r="F46" s="34">
        <v>33</v>
      </c>
      <c r="G46" s="43">
        <v>120</v>
      </c>
      <c r="H46" s="34">
        <v>53</v>
      </c>
      <c r="I46" s="34">
        <v>40</v>
      </c>
      <c r="J46" s="43">
        <v>132</v>
      </c>
      <c r="K46" s="34">
        <v>91</v>
      </c>
      <c r="L46" s="34">
        <v>97</v>
      </c>
      <c r="M46" s="43">
        <v>261</v>
      </c>
      <c r="N46" s="34">
        <v>76</v>
      </c>
      <c r="O46" s="34">
        <f>83-53</f>
        <v>30</v>
      </c>
      <c r="P46" s="43">
        <v>72</v>
      </c>
    </row>
    <row r="47" spans="1:16" s="4" customFormat="1" ht="18.75">
      <c r="A47" s="18"/>
      <c r="B47" s="12"/>
      <c r="C47" s="60"/>
      <c r="D47" s="33"/>
      <c r="E47" s="34"/>
      <c r="F47" s="34"/>
      <c r="G47" s="43"/>
      <c r="H47" s="34"/>
      <c r="I47" s="34"/>
      <c r="J47" s="43"/>
      <c r="K47" s="34"/>
      <c r="L47" s="34"/>
      <c r="M47" s="43"/>
      <c r="N47" s="34"/>
      <c r="O47" s="34"/>
      <c r="P47" s="43"/>
    </row>
    <row r="48" spans="1:16" ht="45.75" customHeight="1" thickBot="1">
      <c r="A48" s="21"/>
      <c r="B48" s="15" t="s">
        <v>34</v>
      </c>
      <c r="C48" s="61">
        <f>C6+C27</f>
        <v>48886</v>
      </c>
      <c r="D48" s="33">
        <f t="shared" si="1"/>
        <v>48886</v>
      </c>
      <c r="E48" s="37">
        <f t="shared" ref="E48:P48" si="10">E6+E27</f>
        <v>2139</v>
      </c>
      <c r="F48" s="37">
        <f t="shared" si="10"/>
        <v>3990</v>
      </c>
      <c r="G48" s="45">
        <f t="shared" si="10"/>
        <v>4377</v>
      </c>
      <c r="H48" s="37">
        <f t="shared" si="10"/>
        <v>3828</v>
      </c>
      <c r="I48" s="37">
        <f t="shared" si="10"/>
        <v>4300</v>
      </c>
      <c r="J48" s="45">
        <f t="shared" si="10"/>
        <v>4349</v>
      </c>
      <c r="K48" s="37">
        <f t="shared" si="10"/>
        <v>5500</v>
      </c>
      <c r="L48" s="37">
        <f t="shared" si="10"/>
        <v>2858</v>
      </c>
      <c r="M48" s="45">
        <f t="shared" si="10"/>
        <v>2746</v>
      </c>
      <c r="N48" s="37">
        <f t="shared" si="10"/>
        <v>3958</v>
      </c>
      <c r="O48" s="37">
        <f t="shared" si="10"/>
        <v>3896</v>
      </c>
      <c r="P48" s="45">
        <f t="shared" si="10"/>
        <v>6945</v>
      </c>
    </row>
    <row r="49" spans="1:16" s="4" customFormat="1" ht="39.75" customHeight="1">
      <c r="A49" s="22"/>
      <c r="B49" s="16" t="s">
        <v>35</v>
      </c>
      <c r="C49" s="59">
        <f>C11</f>
        <v>4221</v>
      </c>
      <c r="D49" s="33">
        <f t="shared" si="1"/>
        <v>4221</v>
      </c>
      <c r="E49" s="63">
        <f>E11</f>
        <v>358</v>
      </c>
      <c r="F49" s="63">
        <f t="shared" ref="F49:P49" si="11">F11</f>
        <v>283</v>
      </c>
      <c r="G49" s="42">
        <f t="shared" si="11"/>
        <v>282</v>
      </c>
      <c r="H49" s="63">
        <f t="shared" si="11"/>
        <v>292</v>
      </c>
      <c r="I49" s="63">
        <f t="shared" si="11"/>
        <v>309</v>
      </c>
      <c r="J49" s="42">
        <f t="shared" si="11"/>
        <v>280</v>
      </c>
      <c r="K49" s="63">
        <f t="shared" si="11"/>
        <v>329</v>
      </c>
      <c r="L49" s="63">
        <f t="shared" si="11"/>
        <v>337</v>
      </c>
      <c r="M49" s="42">
        <f t="shared" si="11"/>
        <v>364</v>
      </c>
      <c r="N49" s="63">
        <f t="shared" si="11"/>
        <v>338</v>
      </c>
      <c r="O49" s="63">
        <f t="shared" si="11"/>
        <v>338</v>
      </c>
      <c r="P49" s="42">
        <f t="shared" si="11"/>
        <v>711</v>
      </c>
    </row>
    <row r="50" spans="1:16" s="4" customFormat="1" ht="39.75" customHeight="1" thickBot="1">
      <c r="A50" s="23"/>
      <c r="B50" s="24" t="s">
        <v>36</v>
      </c>
      <c r="C50" s="62">
        <f>C48-C49</f>
        <v>44665</v>
      </c>
      <c r="D50" s="33">
        <f t="shared" si="1"/>
        <v>44665</v>
      </c>
      <c r="E50" s="38">
        <f>E48-E49</f>
        <v>1781</v>
      </c>
      <c r="F50" s="38">
        <f t="shared" ref="F50:P50" si="12">F48-F49</f>
        <v>3707</v>
      </c>
      <c r="G50" s="46">
        <f t="shared" si="12"/>
        <v>4095</v>
      </c>
      <c r="H50" s="38">
        <f t="shared" si="12"/>
        <v>3536</v>
      </c>
      <c r="I50" s="38">
        <f t="shared" si="12"/>
        <v>3991</v>
      </c>
      <c r="J50" s="46">
        <f t="shared" si="12"/>
        <v>4069</v>
      </c>
      <c r="K50" s="38">
        <f t="shared" si="12"/>
        <v>5171</v>
      </c>
      <c r="L50" s="38">
        <f t="shared" si="12"/>
        <v>2521</v>
      </c>
      <c r="M50" s="46">
        <f t="shared" si="12"/>
        <v>2382</v>
      </c>
      <c r="N50" s="38">
        <f t="shared" si="12"/>
        <v>3620</v>
      </c>
      <c r="O50" s="38">
        <f t="shared" si="12"/>
        <v>3558</v>
      </c>
      <c r="P50" s="46">
        <f t="shared" si="12"/>
        <v>6234</v>
      </c>
    </row>
    <row r="51" spans="1:16" ht="16.5" thickTop="1"/>
  </sheetData>
  <mergeCells count="3">
    <mergeCell ref="B1:P1"/>
    <mergeCell ref="A3:A4"/>
    <mergeCell ref="B3:B4"/>
  </mergeCells>
  <pageMargins left="0" right="0" top="0" bottom="0" header="0" footer="0"/>
  <pageSetup paperSize="8" scale="6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B050"/>
  </sheetPr>
  <dimension ref="A1:Q64"/>
  <sheetViews>
    <sheetView view="pageBreakPreview" zoomScale="70" zoomScaleNormal="70" zoomScaleSheetLayoutView="70" workbookViewId="0">
      <pane xSplit="2" ySplit="5" topLeftCell="C6" activePane="bottomRight" state="frozen"/>
      <selection pane="topRight" activeCell="F1" sqref="F1"/>
      <selection pane="bottomLeft" activeCell="A6" sqref="A6"/>
      <selection pane="bottomRight" activeCell="C52" sqref="C52"/>
    </sheetView>
  </sheetViews>
  <sheetFormatPr defaultColWidth="9.140625" defaultRowHeight="15.75"/>
  <cols>
    <col min="1" max="1" width="7.140625" style="9" customWidth="1"/>
    <col min="2" max="2" width="59.7109375" style="7" customWidth="1"/>
    <col min="3" max="3" width="22.5703125" style="7" bestFit="1" customWidth="1"/>
    <col min="4" max="4" width="15.85546875" style="7" customWidth="1"/>
    <col min="5" max="6" width="12.85546875" style="31" customWidth="1"/>
    <col min="7" max="7" width="12.85546875" style="47" customWidth="1"/>
    <col min="8" max="9" width="12.85546875" style="31" customWidth="1"/>
    <col min="10" max="10" width="12.85546875" style="47" customWidth="1"/>
    <col min="11" max="12" width="12.85546875" style="31" customWidth="1"/>
    <col min="13" max="13" width="12.85546875" style="47" customWidth="1"/>
    <col min="14" max="15" width="12.85546875" style="31" customWidth="1"/>
    <col min="16" max="16" width="12.85546875" style="47" customWidth="1"/>
    <col min="17" max="16384" width="9.140625" style="2"/>
  </cols>
  <sheetData>
    <row r="1" spans="1:16" ht="59.25" customHeight="1" thickBot="1">
      <c r="B1" s="96" t="s">
        <v>120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ht="24" hidden="1" customHeight="1" thickBot="1">
      <c r="A2" s="10"/>
      <c r="B2" s="1"/>
      <c r="C2" s="1"/>
      <c r="D2" s="1"/>
      <c r="E2" s="30"/>
      <c r="F2" s="30"/>
      <c r="G2" s="40"/>
      <c r="H2" s="30"/>
      <c r="I2" s="30"/>
      <c r="J2" s="40"/>
      <c r="K2" s="30"/>
      <c r="L2" s="30"/>
      <c r="M2" s="40"/>
      <c r="N2" s="30"/>
      <c r="O2" s="30"/>
      <c r="P2" s="40"/>
    </row>
    <row r="3" spans="1:16" ht="18.75" customHeight="1" thickTop="1">
      <c r="A3" s="97" t="s">
        <v>45</v>
      </c>
      <c r="B3" s="99" t="s">
        <v>0</v>
      </c>
      <c r="C3" s="32"/>
      <c r="D3" s="32"/>
      <c r="E3" s="32"/>
      <c r="F3" s="32"/>
      <c r="G3" s="41"/>
      <c r="H3" s="32"/>
      <c r="I3" s="32"/>
      <c r="J3" s="41"/>
      <c r="K3" s="32"/>
      <c r="L3" s="32"/>
      <c r="M3" s="41"/>
      <c r="N3" s="32"/>
      <c r="O3" s="32"/>
      <c r="P3" s="41"/>
    </row>
    <row r="4" spans="1:16" ht="87.75" customHeight="1">
      <c r="A4" s="98"/>
      <c r="B4" s="100"/>
      <c r="C4" s="59" t="s">
        <v>105</v>
      </c>
      <c r="D4" s="29" t="s">
        <v>104</v>
      </c>
      <c r="E4" s="29" t="s">
        <v>92</v>
      </c>
      <c r="F4" s="29" t="s">
        <v>93</v>
      </c>
      <c r="G4" s="42" t="s">
        <v>94</v>
      </c>
      <c r="H4" s="29" t="s">
        <v>95</v>
      </c>
      <c r="I4" s="29" t="s">
        <v>96</v>
      </c>
      <c r="J4" s="42" t="s">
        <v>97</v>
      </c>
      <c r="K4" s="29" t="s">
        <v>98</v>
      </c>
      <c r="L4" s="29" t="s">
        <v>99</v>
      </c>
      <c r="M4" s="42" t="s">
        <v>100</v>
      </c>
      <c r="N4" s="29" t="s">
        <v>101</v>
      </c>
      <c r="O4" s="29" t="s">
        <v>102</v>
      </c>
      <c r="P4" s="42" t="s">
        <v>103</v>
      </c>
    </row>
    <row r="5" spans="1:16" ht="21" hidden="1" customHeight="1">
      <c r="A5" s="17"/>
      <c r="B5" s="28"/>
      <c r="C5" s="59"/>
      <c r="D5" s="29"/>
      <c r="E5" s="29"/>
      <c r="F5" s="29"/>
      <c r="G5" s="42"/>
      <c r="H5" s="29"/>
      <c r="I5" s="29"/>
      <c r="J5" s="42"/>
      <c r="K5" s="29"/>
      <c r="L5" s="29"/>
      <c r="M5" s="42"/>
      <c r="N5" s="29"/>
      <c r="O5" s="29"/>
      <c r="P5" s="42"/>
    </row>
    <row r="6" spans="1:16" ht="18.75" customHeight="1">
      <c r="A6" s="18" t="s">
        <v>46</v>
      </c>
      <c r="B6" s="11" t="s">
        <v>1</v>
      </c>
      <c r="C6" s="60">
        <f>C7+C10+C13+C18+C29</f>
        <v>49260</v>
      </c>
      <c r="D6" s="33">
        <f>E6+F6+G6+H6+I6+J6+K6+L6+M6+N6+O6+P6</f>
        <v>49260</v>
      </c>
      <c r="E6" s="33">
        <f>E7+E10+E13+E18+E29</f>
        <v>2152</v>
      </c>
      <c r="F6" s="33">
        <f t="shared" ref="F6:P6" si="0">F7+F10+F13+F18+F29</f>
        <v>4114</v>
      </c>
      <c r="G6" s="43">
        <f t="shared" si="0"/>
        <v>4365</v>
      </c>
      <c r="H6" s="33">
        <f t="shared" si="0"/>
        <v>3962</v>
      </c>
      <c r="I6" s="33">
        <f t="shared" si="0"/>
        <v>4435</v>
      </c>
      <c r="J6" s="43">
        <f t="shared" si="0"/>
        <v>4465</v>
      </c>
      <c r="K6" s="33">
        <f t="shared" si="0"/>
        <v>5595</v>
      </c>
      <c r="L6" s="33">
        <f t="shared" si="0"/>
        <v>2841</v>
      </c>
      <c r="M6" s="43">
        <f t="shared" si="0"/>
        <v>2458</v>
      </c>
      <c r="N6" s="33">
        <f t="shared" si="0"/>
        <v>3980</v>
      </c>
      <c r="O6" s="33">
        <f t="shared" si="0"/>
        <v>3837</v>
      </c>
      <c r="P6" s="43">
        <f t="shared" si="0"/>
        <v>7056</v>
      </c>
    </row>
    <row r="7" spans="1:16" s="4" customFormat="1" ht="18.75">
      <c r="A7" s="18">
        <v>1</v>
      </c>
      <c r="B7" s="12" t="s">
        <v>2</v>
      </c>
      <c r="C7" s="60">
        <f>C9</f>
        <v>35634</v>
      </c>
      <c r="D7" s="33">
        <f t="shared" ref="D7:D54" si="1">E7+F7+G7+H7+I7+J7+K7+L7+M7+N7+O7+P7</f>
        <v>35634</v>
      </c>
      <c r="E7" s="34">
        <f>E9</f>
        <v>1111</v>
      </c>
      <c r="F7" s="34">
        <f t="shared" ref="F7:P7" si="2">F9</f>
        <v>3443</v>
      </c>
      <c r="G7" s="43">
        <f t="shared" si="2"/>
        <v>3257</v>
      </c>
      <c r="H7" s="34">
        <f t="shared" si="2"/>
        <v>2700</v>
      </c>
      <c r="I7" s="34">
        <f t="shared" si="2"/>
        <v>3448</v>
      </c>
      <c r="J7" s="43">
        <f t="shared" si="2"/>
        <v>3490</v>
      </c>
      <c r="K7" s="34">
        <f t="shared" si="2"/>
        <v>4443</v>
      </c>
      <c r="L7" s="34">
        <f t="shared" si="2"/>
        <v>1890</v>
      </c>
      <c r="M7" s="43">
        <f t="shared" si="2"/>
        <v>1625</v>
      </c>
      <c r="N7" s="34">
        <f t="shared" si="2"/>
        <v>2556</v>
      </c>
      <c r="O7" s="34">
        <f t="shared" si="2"/>
        <v>2920</v>
      </c>
      <c r="P7" s="43">
        <f t="shared" si="2"/>
        <v>4751</v>
      </c>
    </row>
    <row r="8" spans="1:16" s="5" customFormat="1" ht="18.75" hidden="1">
      <c r="A8" s="19" t="s">
        <v>47</v>
      </c>
      <c r="B8" s="13" t="s">
        <v>3</v>
      </c>
      <c r="C8" s="39"/>
      <c r="D8" s="33">
        <f t="shared" si="1"/>
        <v>0</v>
      </c>
      <c r="E8" s="35"/>
      <c r="F8" s="35"/>
      <c r="G8" s="44"/>
      <c r="H8" s="35"/>
      <c r="I8" s="35"/>
      <c r="J8" s="44"/>
      <c r="K8" s="35"/>
      <c r="L8" s="35"/>
      <c r="M8" s="44"/>
      <c r="N8" s="35"/>
      <c r="O8" s="35"/>
      <c r="P8" s="44"/>
    </row>
    <row r="9" spans="1:16" s="5" customFormat="1" ht="18.75" customHeight="1">
      <c r="A9" s="19" t="s">
        <v>48</v>
      </c>
      <c r="B9" s="13" t="s">
        <v>4</v>
      </c>
      <c r="C9" s="39">
        <v>35634</v>
      </c>
      <c r="D9" s="33">
        <f t="shared" si="1"/>
        <v>35634</v>
      </c>
      <c r="E9" s="81">
        <f>'план свод СПС на 2020 г.'!E8+'план кожун на 2020 г. '!E9</f>
        <v>1111</v>
      </c>
      <c r="F9" s="81">
        <f>'план свод СПС на 2020 г.'!F8+'план кожун на 2020 г. '!F9</f>
        <v>3443</v>
      </c>
      <c r="G9" s="81">
        <f>'план свод СПС на 2020 г.'!G8+'план кожун на 2020 г. '!G9</f>
        <v>3257</v>
      </c>
      <c r="H9" s="81">
        <f>'план свод СПС на 2020 г.'!H8+'план кожун на 2020 г. '!H9</f>
        <v>2700</v>
      </c>
      <c r="I9" s="81">
        <f>'план свод СПС на 2020 г.'!I8+'план кожун на 2020 г. '!I9</f>
        <v>3448</v>
      </c>
      <c r="J9" s="81">
        <f>'план свод СПС на 2020 г.'!J8+'план кожун на 2020 г. '!J9</f>
        <v>3490</v>
      </c>
      <c r="K9" s="81">
        <f>'план свод СПС на 2020 г.'!K8+'план кожун на 2020 г. '!K9</f>
        <v>4443</v>
      </c>
      <c r="L9" s="81">
        <f>'план свод СПС на 2020 г.'!L8+'план кожун на 2020 г. '!L9</f>
        <v>1890</v>
      </c>
      <c r="M9" s="81">
        <f>'план свод СПС на 2020 г.'!M8+'план кожун на 2020 г. '!M9</f>
        <v>1625</v>
      </c>
      <c r="N9" s="81">
        <f>'план свод СПС на 2020 г.'!N8+'план кожун на 2020 г. '!N9</f>
        <v>2556</v>
      </c>
      <c r="O9" s="81">
        <f>'план свод СПС на 2020 г.'!O8+'план кожун на 2020 г. '!O9</f>
        <v>2920</v>
      </c>
      <c r="P9" s="81">
        <f>'план свод СПС на 2020 г.'!P8+'план кожун на 2020 г. '!P9</f>
        <v>4751</v>
      </c>
    </row>
    <row r="10" spans="1:16" s="4" customFormat="1" ht="37.5">
      <c r="A10" s="18" t="s">
        <v>49</v>
      </c>
      <c r="B10" s="12" t="s">
        <v>5</v>
      </c>
      <c r="C10" s="60">
        <f>C11</f>
        <v>4221</v>
      </c>
      <c r="D10" s="33">
        <f t="shared" si="1"/>
        <v>4221</v>
      </c>
      <c r="E10" s="34">
        <f>E11</f>
        <v>358</v>
      </c>
      <c r="F10" s="34">
        <f t="shared" ref="F10:P10" si="3">F11</f>
        <v>283</v>
      </c>
      <c r="G10" s="43">
        <f t="shared" si="3"/>
        <v>282</v>
      </c>
      <c r="H10" s="34">
        <f t="shared" si="3"/>
        <v>292</v>
      </c>
      <c r="I10" s="34">
        <f t="shared" si="3"/>
        <v>309</v>
      </c>
      <c r="J10" s="43">
        <f t="shared" si="3"/>
        <v>280</v>
      </c>
      <c r="K10" s="34">
        <f t="shared" si="3"/>
        <v>329</v>
      </c>
      <c r="L10" s="34">
        <f t="shared" si="3"/>
        <v>337</v>
      </c>
      <c r="M10" s="43">
        <f t="shared" si="3"/>
        <v>364</v>
      </c>
      <c r="N10" s="34">
        <f t="shared" si="3"/>
        <v>338</v>
      </c>
      <c r="O10" s="34">
        <f t="shared" si="3"/>
        <v>338</v>
      </c>
      <c r="P10" s="43">
        <f t="shared" si="3"/>
        <v>711</v>
      </c>
    </row>
    <row r="11" spans="1:16" s="5" customFormat="1" ht="36" customHeight="1">
      <c r="A11" s="19" t="s">
        <v>50</v>
      </c>
      <c r="B11" s="14" t="s">
        <v>6</v>
      </c>
      <c r="C11" s="39">
        <v>4221</v>
      </c>
      <c r="D11" s="33">
        <f t="shared" si="1"/>
        <v>4221</v>
      </c>
      <c r="E11" s="35">
        <f>'план кожун на 2020 г. '!E11</f>
        <v>358</v>
      </c>
      <c r="F11" s="35">
        <f>'план кожун на 2020 г. '!F11</f>
        <v>283</v>
      </c>
      <c r="G11" s="35">
        <f>'план кожун на 2020 г. '!G11</f>
        <v>282</v>
      </c>
      <c r="H11" s="35">
        <f>'план кожун на 2020 г. '!H11</f>
        <v>292</v>
      </c>
      <c r="I11" s="35">
        <f>'план кожун на 2020 г. '!I11</f>
        <v>309</v>
      </c>
      <c r="J11" s="35">
        <f>'план кожун на 2020 г. '!J11</f>
        <v>280</v>
      </c>
      <c r="K11" s="35">
        <f>'план кожун на 2020 г. '!K11</f>
        <v>329</v>
      </c>
      <c r="L11" s="35">
        <f>'план кожун на 2020 г. '!L11</f>
        <v>337</v>
      </c>
      <c r="M11" s="35">
        <f>'план кожун на 2020 г. '!M11</f>
        <v>364</v>
      </c>
      <c r="N11" s="35">
        <f>'план кожун на 2020 г. '!N11</f>
        <v>338</v>
      </c>
      <c r="O11" s="35">
        <f>'план кожун на 2020 г. '!O11</f>
        <v>338</v>
      </c>
      <c r="P11" s="35">
        <f>'план кожун на 2020 г. '!P11</f>
        <v>711</v>
      </c>
    </row>
    <row r="12" spans="1:16" s="5" customFormat="1" ht="18" hidden="1" customHeight="1">
      <c r="A12" s="19" t="s">
        <v>51</v>
      </c>
      <c r="B12" s="13" t="s">
        <v>7</v>
      </c>
      <c r="C12" s="39"/>
      <c r="D12" s="33">
        <f t="shared" si="1"/>
        <v>0</v>
      </c>
      <c r="E12" s="35"/>
      <c r="F12" s="35"/>
      <c r="G12" s="44"/>
      <c r="H12" s="35"/>
      <c r="I12" s="35"/>
      <c r="J12" s="44"/>
      <c r="K12" s="35"/>
      <c r="L12" s="35"/>
      <c r="M12" s="44"/>
      <c r="N12" s="35"/>
      <c r="O12" s="35"/>
      <c r="P12" s="44"/>
    </row>
    <row r="13" spans="1:16" s="4" customFormat="1" ht="18.75">
      <c r="A13" s="18" t="s">
        <v>52</v>
      </c>
      <c r="B13" s="12" t="s">
        <v>8</v>
      </c>
      <c r="C13" s="60">
        <f>C15+C16+C17</f>
        <v>2240</v>
      </c>
      <c r="D13" s="33">
        <f t="shared" si="1"/>
        <v>2240</v>
      </c>
      <c r="E13" s="34">
        <f>E15+E16+E17</f>
        <v>439</v>
      </c>
      <c r="F13" s="34">
        <f t="shared" ref="F13:P13" si="4">F15+F16+F17</f>
        <v>23</v>
      </c>
      <c r="G13" s="43">
        <f t="shared" si="4"/>
        <v>136</v>
      </c>
      <c r="H13" s="34">
        <f t="shared" si="4"/>
        <v>382</v>
      </c>
      <c r="I13" s="34">
        <f t="shared" si="4"/>
        <v>98</v>
      </c>
      <c r="J13" s="43">
        <f t="shared" si="4"/>
        <v>104</v>
      </c>
      <c r="K13" s="34">
        <f t="shared" si="4"/>
        <v>271</v>
      </c>
      <c r="L13" s="34">
        <f t="shared" si="4"/>
        <v>66</v>
      </c>
      <c r="M13" s="43">
        <f t="shared" si="4"/>
        <v>82</v>
      </c>
      <c r="N13" s="34">
        <f t="shared" si="4"/>
        <v>274</v>
      </c>
      <c r="O13" s="34">
        <f t="shared" si="4"/>
        <v>48</v>
      </c>
      <c r="P13" s="43">
        <f t="shared" si="4"/>
        <v>317</v>
      </c>
    </row>
    <row r="14" spans="1:16" s="5" customFormat="1" ht="68.25" hidden="1" customHeight="1">
      <c r="A14" s="19" t="s">
        <v>53</v>
      </c>
      <c r="B14" s="13" t="s">
        <v>37</v>
      </c>
      <c r="C14" s="39"/>
      <c r="D14" s="33">
        <f t="shared" si="1"/>
        <v>0</v>
      </c>
      <c r="E14" s="35"/>
      <c r="F14" s="35"/>
      <c r="G14" s="44"/>
      <c r="H14" s="35"/>
      <c r="I14" s="35"/>
      <c r="J14" s="44"/>
      <c r="K14" s="35"/>
      <c r="L14" s="35"/>
      <c r="M14" s="44"/>
      <c r="N14" s="35"/>
      <c r="O14" s="35"/>
      <c r="P14" s="44"/>
    </row>
    <row r="15" spans="1:16" s="5" customFormat="1" ht="18.75">
      <c r="A15" s="19" t="s">
        <v>54</v>
      </c>
      <c r="B15" s="13" t="s">
        <v>12</v>
      </c>
      <c r="C15" s="39">
        <v>1770</v>
      </c>
      <c r="D15" s="33">
        <f t="shared" si="1"/>
        <v>1770</v>
      </c>
      <c r="E15" s="35">
        <f>'план кожун на 2020 г. '!E15</f>
        <v>396</v>
      </c>
      <c r="F15" s="35">
        <f>'план кожун на 2020 г. '!F15</f>
        <v>13</v>
      </c>
      <c r="G15" s="35">
        <f>'план кожун на 2020 г. '!G15</f>
        <v>37</v>
      </c>
      <c r="H15" s="35">
        <f>'план кожун на 2020 г. '!H15</f>
        <v>301</v>
      </c>
      <c r="I15" s="35">
        <f>'план кожун на 2020 г. '!I15</f>
        <v>47</v>
      </c>
      <c r="J15" s="35">
        <f>'план кожун на 2020 г. '!J15</f>
        <v>73</v>
      </c>
      <c r="K15" s="35">
        <f>'план кожун на 2020 г. '!K15</f>
        <v>260</v>
      </c>
      <c r="L15" s="35">
        <f>'план кожун на 2020 г. '!L15</f>
        <v>52</v>
      </c>
      <c r="M15" s="35">
        <f>'план кожун на 2020 г. '!M15</f>
        <v>67</v>
      </c>
      <c r="N15" s="35">
        <f>'план кожун на 2020 г. '!N15</f>
        <v>266</v>
      </c>
      <c r="O15" s="35">
        <f>'план кожун на 2020 г. '!O15</f>
        <v>22</v>
      </c>
      <c r="P15" s="35">
        <f>'план кожун на 2020 г. '!P15</f>
        <v>236</v>
      </c>
    </row>
    <row r="16" spans="1:16" s="5" customFormat="1" ht="18.75">
      <c r="A16" s="19" t="s">
        <v>55</v>
      </c>
      <c r="B16" s="13" t="s">
        <v>13</v>
      </c>
      <c r="C16" s="39">
        <v>190</v>
      </c>
      <c r="D16" s="33">
        <f t="shared" si="1"/>
        <v>190</v>
      </c>
      <c r="E16" s="77">
        <f>'план свод СПС на 2020 г.'!E10+'план кожун на 2020 г. '!E16</f>
        <v>0</v>
      </c>
      <c r="F16" s="77">
        <f>'план свод СПС на 2020 г.'!F10+'план кожун на 2020 г. '!F16</f>
        <v>1</v>
      </c>
      <c r="G16" s="77">
        <f>'план свод СПС на 2020 г.'!G10+'план кожун на 2020 г. '!G16</f>
        <v>53</v>
      </c>
      <c r="H16" s="77">
        <f>'план свод СПС на 2020 г.'!H10+'план кожун на 2020 г. '!H16</f>
        <v>46</v>
      </c>
      <c r="I16" s="77">
        <f>'план свод СПС на 2020 г.'!I10+'план кожун на 2020 г. '!I16</f>
        <v>18</v>
      </c>
      <c r="J16" s="77">
        <f>'план свод СПС на 2020 г.'!J10+'план кожун на 2020 г. '!J16</f>
        <v>20</v>
      </c>
      <c r="K16" s="77">
        <f>'план свод СПС на 2020 г.'!K10+'план кожун на 2020 г. '!K16</f>
        <v>5</v>
      </c>
      <c r="L16" s="77">
        <f>'план свод СПС на 2020 г.'!L10+'план кожун на 2020 г. '!L16</f>
        <v>2</v>
      </c>
      <c r="M16" s="77">
        <f>'план свод СПС на 2020 г.'!M10+'план кожун на 2020 г. '!M16</f>
        <v>14</v>
      </c>
      <c r="N16" s="77">
        <f>'план свод СПС на 2020 г.'!N10+'план кожун на 2020 г. '!N16</f>
        <v>5</v>
      </c>
      <c r="O16" s="77">
        <f>'план свод СПС на 2020 г.'!O10+'план кожун на 2020 г. '!O16</f>
        <v>3</v>
      </c>
      <c r="P16" s="77">
        <f>'план свод СПС на 2020 г.'!P10+'план кожун на 2020 г. '!P16</f>
        <v>23</v>
      </c>
    </row>
    <row r="17" spans="1:17" s="5" customFormat="1" ht="37.5">
      <c r="A17" s="19" t="s">
        <v>56</v>
      </c>
      <c r="B17" s="13" t="s">
        <v>10</v>
      </c>
      <c r="C17" s="39">
        <v>280</v>
      </c>
      <c r="D17" s="33">
        <f t="shared" si="1"/>
        <v>280</v>
      </c>
      <c r="E17" s="35">
        <f>'план кожун на 2020 г. '!E17</f>
        <v>43</v>
      </c>
      <c r="F17" s="35">
        <f>'план кожун на 2020 г. '!F17</f>
        <v>9</v>
      </c>
      <c r="G17" s="35">
        <f>'план кожун на 2020 г. '!G17</f>
        <v>46</v>
      </c>
      <c r="H17" s="35">
        <f>'план кожун на 2020 г. '!H17</f>
        <v>35</v>
      </c>
      <c r="I17" s="35">
        <f>'план кожун на 2020 г. '!I17</f>
        <v>33</v>
      </c>
      <c r="J17" s="35">
        <f>'план кожун на 2020 г. '!J17</f>
        <v>11</v>
      </c>
      <c r="K17" s="35">
        <f>'план кожун на 2020 г. '!K17</f>
        <v>6</v>
      </c>
      <c r="L17" s="35">
        <f>'план кожун на 2020 г. '!L17</f>
        <v>12</v>
      </c>
      <c r="M17" s="35">
        <f>'план кожун на 2020 г. '!M17</f>
        <v>1</v>
      </c>
      <c r="N17" s="35">
        <f>'план кожун на 2020 г. '!N17</f>
        <v>3</v>
      </c>
      <c r="O17" s="35">
        <f>'план кожун на 2020 г. '!O17</f>
        <v>23</v>
      </c>
      <c r="P17" s="35">
        <f>'план кожун на 2020 г. '!P17</f>
        <v>58</v>
      </c>
    </row>
    <row r="18" spans="1:17" s="4" customFormat="1" ht="18.75">
      <c r="A18" s="18" t="s">
        <v>57</v>
      </c>
      <c r="B18" s="12" t="s">
        <v>14</v>
      </c>
      <c r="C18" s="60">
        <f>C19+C20+C23</f>
        <v>4165</v>
      </c>
      <c r="D18" s="33">
        <f t="shared" si="1"/>
        <v>4165</v>
      </c>
      <c r="E18" s="34">
        <f>E19+E20+E23</f>
        <v>27</v>
      </c>
      <c r="F18" s="34">
        <f t="shared" ref="F18:P18" si="5">F19+F20+F23</f>
        <v>133</v>
      </c>
      <c r="G18" s="43">
        <f t="shared" si="5"/>
        <v>462</v>
      </c>
      <c r="H18" s="34">
        <f t="shared" si="5"/>
        <v>246</v>
      </c>
      <c r="I18" s="34">
        <f t="shared" si="5"/>
        <v>322</v>
      </c>
      <c r="J18" s="43">
        <f t="shared" si="5"/>
        <v>338</v>
      </c>
      <c r="K18" s="34">
        <f t="shared" si="5"/>
        <v>326</v>
      </c>
      <c r="L18" s="34">
        <f t="shared" si="5"/>
        <v>247</v>
      </c>
      <c r="M18" s="43">
        <f t="shared" si="5"/>
        <v>176</v>
      </c>
      <c r="N18" s="34">
        <f t="shared" si="5"/>
        <v>528</v>
      </c>
      <c r="O18" s="34">
        <f t="shared" si="5"/>
        <v>314</v>
      </c>
      <c r="P18" s="43">
        <f t="shared" si="5"/>
        <v>1046</v>
      </c>
    </row>
    <row r="19" spans="1:17" s="5" customFormat="1" ht="27" customHeight="1">
      <c r="A19" s="19" t="s">
        <v>58</v>
      </c>
      <c r="B19" s="13" t="s">
        <v>16</v>
      </c>
      <c r="C19" s="39">
        <v>760</v>
      </c>
      <c r="D19" s="33">
        <f t="shared" si="1"/>
        <v>760</v>
      </c>
      <c r="E19" s="35">
        <f>'план свод СПС на 2020 г.'!E12</f>
        <v>8</v>
      </c>
      <c r="F19" s="35">
        <f>'план свод СПС на 2020 г.'!F12</f>
        <v>24</v>
      </c>
      <c r="G19" s="35">
        <f>'план свод СПС на 2020 г.'!G12</f>
        <v>33</v>
      </c>
      <c r="H19" s="35">
        <f>'план свод СПС на 2020 г.'!H12</f>
        <v>43</v>
      </c>
      <c r="I19" s="35">
        <f>'план свод СПС на 2020 г.'!I12</f>
        <v>58</v>
      </c>
      <c r="J19" s="35">
        <f>'план свод СПС на 2020 г.'!J12</f>
        <v>117</v>
      </c>
      <c r="K19" s="35">
        <f>'план свод СПС на 2020 г.'!K12</f>
        <v>66</v>
      </c>
      <c r="L19" s="35">
        <f>'план свод СПС на 2020 г.'!L12</f>
        <v>25</v>
      </c>
      <c r="M19" s="35">
        <f>'план свод СПС на 2020 г.'!M12</f>
        <v>37</v>
      </c>
      <c r="N19" s="35">
        <f>'план свод СПС на 2020 г.'!N12</f>
        <v>115</v>
      </c>
      <c r="O19" s="35">
        <f>'план свод СПС на 2020 г.'!O12</f>
        <v>115</v>
      </c>
      <c r="P19" s="35">
        <f>'план свод СПС на 2020 г.'!P12</f>
        <v>119</v>
      </c>
    </row>
    <row r="20" spans="1:17" s="27" customFormat="1" ht="28.5" customHeight="1">
      <c r="A20" s="25" t="s">
        <v>59</v>
      </c>
      <c r="B20" s="26" t="s">
        <v>9</v>
      </c>
      <c r="C20" s="39">
        <v>2275</v>
      </c>
      <c r="D20" s="33">
        <f t="shared" si="1"/>
        <v>2275</v>
      </c>
      <c r="E20" s="35">
        <f>'план кожун на 2020 г. '!E19</f>
        <v>0</v>
      </c>
      <c r="F20" s="35">
        <f>'план кожун на 2020 г. '!F19</f>
        <v>75</v>
      </c>
      <c r="G20" s="35">
        <f>'план кожун на 2020 г. '!G19</f>
        <v>324</v>
      </c>
      <c r="H20" s="35">
        <f>'план кожун на 2020 г. '!H19</f>
        <v>125</v>
      </c>
      <c r="I20" s="35">
        <f>'план кожун на 2020 г. '!I19</f>
        <v>185</v>
      </c>
      <c r="J20" s="35">
        <f>'план кожун на 2020 г. '!J19</f>
        <v>48</v>
      </c>
      <c r="K20" s="35">
        <f>'план кожун на 2020 г. '!K19</f>
        <v>194</v>
      </c>
      <c r="L20" s="35">
        <f>'план кожун на 2020 г. '!L19</f>
        <v>197</v>
      </c>
      <c r="M20" s="35">
        <f>'план кожун на 2020 г. '!M19</f>
        <v>69</v>
      </c>
      <c r="N20" s="35">
        <f>'план кожун на 2020 г. '!N19</f>
        <v>320</v>
      </c>
      <c r="O20" s="35">
        <f>'план кожун на 2020 г. '!O19</f>
        <v>75</v>
      </c>
      <c r="P20" s="35">
        <f>'план кожун на 2020 г. '!P19</f>
        <v>663</v>
      </c>
    </row>
    <row r="21" spans="1:17" s="5" customFormat="1" ht="18.75" hidden="1">
      <c r="A21" s="19" t="s">
        <v>60</v>
      </c>
      <c r="B21" s="13" t="s">
        <v>17</v>
      </c>
      <c r="C21" s="39"/>
      <c r="D21" s="33">
        <f t="shared" si="1"/>
        <v>0</v>
      </c>
      <c r="E21" s="35"/>
      <c r="F21" s="35"/>
      <c r="G21" s="44"/>
      <c r="H21" s="35"/>
      <c r="I21" s="35"/>
      <c r="J21" s="44"/>
      <c r="K21" s="35"/>
      <c r="L21" s="35"/>
      <c r="M21" s="44"/>
      <c r="N21" s="35"/>
      <c r="O21" s="35"/>
      <c r="P21" s="44"/>
    </row>
    <row r="22" spans="1:17" s="5" customFormat="1" ht="18.75" hidden="1">
      <c r="A22" s="19" t="s">
        <v>61</v>
      </c>
      <c r="B22" s="13" t="s">
        <v>18</v>
      </c>
      <c r="C22" s="39"/>
      <c r="D22" s="33">
        <f t="shared" si="1"/>
        <v>0</v>
      </c>
      <c r="E22" s="35"/>
      <c r="F22" s="35"/>
      <c r="G22" s="44"/>
      <c r="H22" s="35"/>
      <c r="I22" s="35"/>
      <c r="J22" s="44"/>
      <c r="K22" s="35"/>
      <c r="L22" s="35"/>
      <c r="M22" s="44"/>
      <c r="N22" s="35"/>
      <c r="O22" s="35"/>
      <c r="P22" s="44"/>
    </row>
    <row r="23" spans="1:17" s="5" customFormat="1" ht="18.75">
      <c r="A23" s="19" t="s">
        <v>62</v>
      </c>
      <c r="B23" s="13" t="s">
        <v>19</v>
      </c>
      <c r="C23" s="39">
        <v>1130</v>
      </c>
      <c r="D23" s="33">
        <f t="shared" si="1"/>
        <v>1130</v>
      </c>
      <c r="E23" s="35">
        <f>E27+E28</f>
        <v>19</v>
      </c>
      <c r="F23" s="35">
        <f t="shared" ref="F23:P23" si="6">F27+F28</f>
        <v>34</v>
      </c>
      <c r="G23" s="35">
        <f t="shared" si="6"/>
        <v>105</v>
      </c>
      <c r="H23" s="35">
        <f t="shared" si="6"/>
        <v>78</v>
      </c>
      <c r="I23" s="35">
        <f t="shared" si="6"/>
        <v>79</v>
      </c>
      <c r="J23" s="35">
        <f t="shared" si="6"/>
        <v>173</v>
      </c>
      <c r="K23" s="35">
        <f t="shared" si="6"/>
        <v>66</v>
      </c>
      <c r="L23" s="35">
        <f t="shared" si="6"/>
        <v>25</v>
      </c>
      <c r="M23" s="35">
        <f t="shared" si="6"/>
        <v>70</v>
      </c>
      <c r="N23" s="35">
        <f t="shared" si="6"/>
        <v>93</v>
      </c>
      <c r="O23" s="35">
        <f t="shared" si="6"/>
        <v>124</v>
      </c>
      <c r="P23" s="35">
        <f t="shared" si="6"/>
        <v>264</v>
      </c>
    </row>
    <row r="24" spans="1:17" s="6" customFormat="1" ht="18.75" hidden="1">
      <c r="A24" s="20" t="s">
        <v>79</v>
      </c>
      <c r="B24" s="13" t="s">
        <v>19</v>
      </c>
      <c r="C24" s="60"/>
      <c r="D24" s="33">
        <f t="shared" si="1"/>
        <v>0</v>
      </c>
      <c r="E24" s="34"/>
      <c r="F24" s="34"/>
      <c r="G24" s="43"/>
      <c r="H24" s="34"/>
      <c r="I24" s="34"/>
      <c r="J24" s="43"/>
      <c r="K24" s="34"/>
      <c r="L24" s="34"/>
      <c r="M24" s="43"/>
      <c r="N24" s="34"/>
      <c r="O24" s="34"/>
      <c r="P24" s="43"/>
    </row>
    <row r="25" spans="1:17" s="5" customFormat="1" ht="18.75" hidden="1">
      <c r="A25" s="19" t="s">
        <v>80</v>
      </c>
      <c r="B25" s="13" t="s">
        <v>19</v>
      </c>
      <c r="C25" s="39"/>
      <c r="D25" s="33">
        <f t="shared" si="1"/>
        <v>0</v>
      </c>
      <c r="E25" s="35"/>
      <c r="F25" s="35"/>
      <c r="G25" s="44"/>
      <c r="H25" s="35"/>
      <c r="I25" s="35"/>
      <c r="J25" s="44"/>
      <c r="K25" s="35"/>
      <c r="L25" s="35"/>
      <c r="M25" s="44"/>
      <c r="N25" s="35"/>
      <c r="O25" s="35"/>
      <c r="P25" s="44"/>
    </row>
    <row r="26" spans="1:17" s="5" customFormat="1" ht="18.75" hidden="1">
      <c r="A26" s="19" t="s">
        <v>81</v>
      </c>
      <c r="B26" s="13" t="s">
        <v>19</v>
      </c>
      <c r="C26" s="39"/>
      <c r="D26" s="33">
        <f t="shared" si="1"/>
        <v>0</v>
      </c>
      <c r="E26" s="35"/>
      <c r="F26" s="35"/>
      <c r="G26" s="44"/>
      <c r="H26" s="35"/>
      <c r="I26" s="35"/>
      <c r="J26" s="44"/>
      <c r="K26" s="35"/>
      <c r="L26" s="35"/>
      <c r="M26" s="44"/>
      <c r="N26" s="35"/>
      <c r="O26" s="35"/>
      <c r="P26" s="44"/>
    </row>
    <row r="27" spans="1:17" s="5" customFormat="1" ht="18.75">
      <c r="A27" s="19"/>
      <c r="B27" s="13" t="s">
        <v>137</v>
      </c>
      <c r="C27" s="39">
        <f>'план свод СПС на 2020 г.'!C14</f>
        <v>310</v>
      </c>
      <c r="D27" s="33">
        <f t="shared" si="1"/>
        <v>310</v>
      </c>
      <c r="E27" s="35">
        <f>'план свод СПС на 2020 г.'!E14</f>
        <v>2</v>
      </c>
      <c r="F27" s="35">
        <f>'план свод СПС на 2020 г.'!F14</f>
        <v>8</v>
      </c>
      <c r="G27" s="35">
        <f>'план свод СПС на 2020 г.'!G14</f>
        <v>71</v>
      </c>
      <c r="H27" s="35">
        <f>'план свод СПС на 2020 г.'!H14</f>
        <v>34</v>
      </c>
      <c r="I27" s="35">
        <f>'план свод СПС на 2020 г.'!I14</f>
        <v>14</v>
      </c>
      <c r="J27" s="35">
        <f>'план свод СПС на 2020 г.'!J14</f>
        <v>57</v>
      </c>
      <c r="K27" s="35">
        <f>'план свод СПС на 2020 г.'!K14</f>
        <v>23</v>
      </c>
      <c r="L27" s="35">
        <f>'план свод СПС на 2020 г.'!L14</f>
        <v>0</v>
      </c>
      <c r="M27" s="35">
        <f>'план свод СПС на 2020 г.'!M14</f>
        <v>32</v>
      </c>
      <c r="N27" s="35">
        <f>'план свод СПС на 2020 г.'!N14</f>
        <v>9</v>
      </c>
      <c r="O27" s="35">
        <f>'план свод СПС на 2020 г.'!O14</f>
        <v>4</v>
      </c>
      <c r="P27" s="35">
        <f>'план свод СПС на 2020 г.'!P14</f>
        <v>56</v>
      </c>
    </row>
    <row r="28" spans="1:17" s="5" customFormat="1" ht="18.75">
      <c r="A28" s="19"/>
      <c r="B28" s="13" t="s">
        <v>133</v>
      </c>
      <c r="C28" s="39">
        <f>'план свод СПС на 2020 г.'!C15</f>
        <v>820</v>
      </c>
      <c r="D28" s="33">
        <f t="shared" si="1"/>
        <v>820</v>
      </c>
      <c r="E28" s="35">
        <f>'план свод СПС на 2020 г.'!E15</f>
        <v>17</v>
      </c>
      <c r="F28" s="35">
        <f>'план свод СПС на 2020 г.'!F15</f>
        <v>26</v>
      </c>
      <c r="G28" s="35">
        <f>'план свод СПС на 2020 г.'!G15</f>
        <v>34</v>
      </c>
      <c r="H28" s="35">
        <f>'план свод СПС на 2020 г.'!H15</f>
        <v>44</v>
      </c>
      <c r="I28" s="35">
        <f>'план свод СПС на 2020 г.'!I15</f>
        <v>65</v>
      </c>
      <c r="J28" s="35">
        <f>'план свод СПС на 2020 г.'!J15</f>
        <v>116</v>
      </c>
      <c r="K28" s="35">
        <f>'план свод СПС на 2020 г.'!K15</f>
        <v>43</v>
      </c>
      <c r="L28" s="35">
        <f>'план свод СПС на 2020 г.'!L15</f>
        <v>25</v>
      </c>
      <c r="M28" s="35">
        <f>'план свод СПС на 2020 г.'!M15</f>
        <v>38</v>
      </c>
      <c r="N28" s="35">
        <f>'план свод СПС на 2020 г.'!N15</f>
        <v>84</v>
      </c>
      <c r="O28" s="35">
        <f>'план свод СПС на 2020 г.'!O15</f>
        <v>120</v>
      </c>
      <c r="P28" s="35">
        <f>'план свод СПС на 2020 г.'!P15</f>
        <v>208</v>
      </c>
    </row>
    <row r="29" spans="1:17" s="4" customFormat="1" ht="31.15" customHeight="1">
      <c r="A29" s="18" t="s">
        <v>63</v>
      </c>
      <c r="B29" s="12" t="s">
        <v>21</v>
      </c>
      <c r="C29" s="60">
        <v>3000</v>
      </c>
      <c r="D29" s="33">
        <f t="shared" si="1"/>
        <v>3000</v>
      </c>
      <c r="E29" s="34">
        <f>'план кожун на 2020 г. '!E25</f>
        <v>217</v>
      </c>
      <c r="F29" s="34">
        <f>'план кожун на 2020 г. '!F25</f>
        <v>232</v>
      </c>
      <c r="G29" s="34">
        <f>'план кожун на 2020 г. '!G25</f>
        <v>228</v>
      </c>
      <c r="H29" s="34">
        <f>'план кожун на 2020 г. '!H25</f>
        <v>342</v>
      </c>
      <c r="I29" s="34">
        <f>'план кожун на 2020 г. '!I25</f>
        <v>258</v>
      </c>
      <c r="J29" s="34">
        <f>'план кожун на 2020 г. '!J25</f>
        <v>253</v>
      </c>
      <c r="K29" s="34">
        <f>'план кожун на 2020 г. '!K25</f>
        <v>226</v>
      </c>
      <c r="L29" s="34">
        <f>'план кожун на 2020 г. '!L25</f>
        <v>301</v>
      </c>
      <c r="M29" s="34">
        <f>'план кожун на 2020 г. '!M25</f>
        <v>211</v>
      </c>
      <c r="N29" s="34">
        <f>'план кожун на 2020 г. '!N25</f>
        <v>284</v>
      </c>
      <c r="O29" s="34">
        <f>'план кожун на 2020 г. '!O25</f>
        <v>217</v>
      </c>
      <c r="P29" s="34">
        <f>'план кожун на 2020 г. '!P25</f>
        <v>231</v>
      </c>
    </row>
    <row r="30" spans="1:17" s="4" customFormat="1" ht="53.25" hidden="1" customHeight="1">
      <c r="A30" s="18" t="s">
        <v>64</v>
      </c>
      <c r="B30" s="12" t="s">
        <v>22</v>
      </c>
      <c r="C30" s="60"/>
      <c r="D30" s="33">
        <f t="shared" si="1"/>
        <v>0</v>
      </c>
      <c r="E30" s="34"/>
      <c r="F30" s="34"/>
      <c r="G30" s="43"/>
      <c r="H30" s="34"/>
      <c r="I30" s="34"/>
      <c r="J30" s="43"/>
      <c r="K30" s="34"/>
      <c r="L30" s="34"/>
      <c r="M30" s="43"/>
      <c r="N30" s="34"/>
      <c r="O30" s="34"/>
      <c r="P30" s="43"/>
    </row>
    <row r="31" spans="1:17" ht="18.75">
      <c r="A31" s="18" t="s">
        <v>66</v>
      </c>
      <c r="B31" s="11" t="s">
        <v>15</v>
      </c>
      <c r="C31" s="60">
        <f>C32+C40+C46+C50+C51</f>
        <v>3278</v>
      </c>
      <c r="D31" s="33">
        <f t="shared" si="1"/>
        <v>3278</v>
      </c>
      <c r="E31" s="33">
        <f>E32+E40+E46+E50+E51</f>
        <v>68</v>
      </c>
      <c r="F31" s="33">
        <f t="shared" ref="F31:P31" si="7">F32+F40+F46+F50+F51</f>
        <v>86</v>
      </c>
      <c r="G31" s="33">
        <f t="shared" si="7"/>
        <v>321</v>
      </c>
      <c r="H31" s="33">
        <f t="shared" si="7"/>
        <v>110</v>
      </c>
      <c r="I31" s="33">
        <f t="shared" si="7"/>
        <v>162</v>
      </c>
      <c r="J31" s="33">
        <f t="shared" si="7"/>
        <v>426</v>
      </c>
      <c r="K31" s="33">
        <f t="shared" si="7"/>
        <v>128</v>
      </c>
      <c r="L31" s="33">
        <f t="shared" si="7"/>
        <v>137</v>
      </c>
      <c r="M31" s="33">
        <f t="shared" si="7"/>
        <v>528</v>
      </c>
      <c r="N31" s="33">
        <f t="shared" si="7"/>
        <v>300</v>
      </c>
      <c r="O31" s="33">
        <f t="shared" si="7"/>
        <v>438</v>
      </c>
      <c r="P31" s="33">
        <f t="shared" si="7"/>
        <v>574</v>
      </c>
      <c r="Q31" s="3"/>
    </row>
    <row r="32" spans="1:17" s="4" customFormat="1" ht="18.75">
      <c r="A32" s="18" t="s">
        <v>65</v>
      </c>
      <c r="B32" s="12" t="s">
        <v>23</v>
      </c>
      <c r="C32" s="60">
        <f>C35+C38</f>
        <v>1030</v>
      </c>
      <c r="D32" s="33">
        <f t="shared" si="1"/>
        <v>1030</v>
      </c>
      <c r="E32" s="34">
        <f>E35+E38</f>
        <v>25</v>
      </c>
      <c r="F32" s="34">
        <f t="shared" ref="F32:P32" si="8">F35+F38</f>
        <v>33</v>
      </c>
      <c r="G32" s="43">
        <f t="shared" si="8"/>
        <v>81</v>
      </c>
      <c r="H32" s="34">
        <f t="shared" si="8"/>
        <v>35</v>
      </c>
      <c r="I32" s="34">
        <f t="shared" si="8"/>
        <v>47</v>
      </c>
      <c r="J32" s="43">
        <f t="shared" si="8"/>
        <v>107</v>
      </c>
      <c r="K32" s="34">
        <f t="shared" si="8"/>
        <v>20</v>
      </c>
      <c r="L32" s="34">
        <f t="shared" si="8"/>
        <v>31</v>
      </c>
      <c r="M32" s="43">
        <f t="shared" si="8"/>
        <v>68</v>
      </c>
      <c r="N32" s="34">
        <f t="shared" si="8"/>
        <v>118</v>
      </c>
      <c r="O32" s="34">
        <f t="shared" si="8"/>
        <v>168</v>
      </c>
      <c r="P32" s="43">
        <f t="shared" si="8"/>
        <v>297</v>
      </c>
    </row>
    <row r="33" spans="1:16" s="5" customFormat="1" ht="18.75" hidden="1">
      <c r="A33" s="19" t="s">
        <v>82</v>
      </c>
      <c r="B33" s="13" t="s">
        <v>78</v>
      </c>
      <c r="C33" s="39"/>
      <c r="D33" s="33">
        <f t="shared" si="1"/>
        <v>0</v>
      </c>
      <c r="E33" s="35"/>
      <c r="F33" s="35"/>
      <c r="G33" s="44"/>
      <c r="H33" s="35"/>
      <c r="I33" s="35"/>
      <c r="J33" s="44"/>
      <c r="K33" s="35"/>
      <c r="L33" s="35"/>
      <c r="M33" s="44"/>
      <c r="N33" s="35"/>
      <c r="O33" s="35"/>
      <c r="P33" s="44"/>
    </row>
    <row r="34" spans="1:16" s="5" customFormat="1" ht="18.75" hidden="1">
      <c r="A34" s="19" t="s">
        <v>83</v>
      </c>
      <c r="B34" s="13" t="s">
        <v>39</v>
      </c>
      <c r="C34" s="39"/>
      <c r="D34" s="33">
        <f t="shared" si="1"/>
        <v>0</v>
      </c>
      <c r="E34" s="35"/>
      <c r="F34" s="35"/>
      <c r="G34" s="44"/>
      <c r="H34" s="35"/>
      <c r="I34" s="35"/>
      <c r="J34" s="44"/>
      <c r="K34" s="35"/>
      <c r="L34" s="35"/>
      <c r="M34" s="44"/>
      <c r="N34" s="35"/>
      <c r="O34" s="35"/>
      <c r="P34" s="44"/>
    </row>
    <row r="35" spans="1:16" s="5" customFormat="1" ht="18.75">
      <c r="A35" s="19" t="s">
        <v>84</v>
      </c>
      <c r="B35" s="48" t="s">
        <v>40</v>
      </c>
      <c r="C35" s="39">
        <v>930</v>
      </c>
      <c r="D35" s="33">
        <f t="shared" si="1"/>
        <v>930</v>
      </c>
      <c r="E35" s="35">
        <f>'план кожун на 2020 г. '!E31</f>
        <v>25</v>
      </c>
      <c r="F35" s="35">
        <f>'план кожун на 2020 г. '!F31</f>
        <v>33</v>
      </c>
      <c r="G35" s="35">
        <f>'план кожун на 2020 г. '!G31</f>
        <v>63</v>
      </c>
      <c r="H35" s="35">
        <f>'план кожун на 2020 г. '!H31</f>
        <v>35</v>
      </c>
      <c r="I35" s="35">
        <f>'план кожун на 2020 г. '!I31</f>
        <v>47</v>
      </c>
      <c r="J35" s="35">
        <f>'план кожун на 2020 г. '!J31</f>
        <v>72</v>
      </c>
      <c r="K35" s="35">
        <f>'план кожун на 2020 г. '!K31</f>
        <v>20</v>
      </c>
      <c r="L35" s="35">
        <f>'план кожун на 2020 г. '!L31</f>
        <v>31</v>
      </c>
      <c r="M35" s="35">
        <f>'план кожун на 2020 г. '!M31</f>
        <v>48</v>
      </c>
      <c r="N35" s="35">
        <f>'план кожун на 2020 г. '!N31</f>
        <v>118</v>
      </c>
      <c r="O35" s="35">
        <f>'план кожун на 2020 г. '!O31</f>
        <v>168</v>
      </c>
      <c r="P35" s="35">
        <f>'план кожун на 2020 г. '!P31</f>
        <v>270</v>
      </c>
    </row>
    <row r="36" spans="1:16" s="5" customFormat="1" ht="56.25" hidden="1">
      <c r="A36" s="19" t="s">
        <v>90</v>
      </c>
      <c r="B36" s="13" t="s">
        <v>88</v>
      </c>
      <c r="C36" s="39"/>
      <c r="D36" s="33">
        <f t="shared" si="1"/>
        <v>0</v>
      </c>
      <c r="E36" s="35"/>
      <c r="F36" s="35"/>
      <c r="G36" s="44"/>
      <c r="H36" s="35"/>
      <c r="I36" s="35"/>
      <c r="J36" s="44"/>
      <c r="K36" s="35"/>
      <c r="L36" s="35"/>
      <c r="M36" s="44"/>
      <c r="N36" s="35"/>
      <c r="O36" s="35"/>
      <c r="P36" s="44"/>
    </row>
    <row r="37" spans="1:16" s="5" customFormat="1" ht="37.5" hidden="1">
      <c r="A37" s="19" t="s">
        <v>91</v>
      </c>
      <c r="B37" s="13" t="s">
        <v>89</v>
      </c>
      <c r="C37" s="39"/>
      <c r="D37" s="33">
        <f t="shared" si="1"/>
        <v>0</v>
      </c>
      <c r="E37" s="35"/>
      <c r="F37" s="35"/>
      <c r="G37" s="44"/>
      <c r="H37" s="35"/>
      <c r="I37" s="35"/>
      <c r="J37" s="44"/>
      <c r="K37" s="35"/>
      <c r="L37" s="35"/>
      <c r="M37" s="44"/>
      <c r="N37" s="35"/>
      <c r="O37" s="35"/>
      <c r="P37" s="44"/>
    </row>
    <row r="38" spans="1:16" s="5" customFormat="1" ht="18.75" customHeight="1">
      <c r="A38" s="19" t="s">
        <v>85</v>
      </c>
      <c r="B38" s="48" t="s">
        <v>41</v>
      </c>
      <c r="C38" s="39">
        <v>100</v>
      </c>
      <c r="D38" s="33">
        <f t="shared" si="1"/>
        <v>100</v>
      </c>
      <c r="E38" s="35">
        <f>'план кожун на 2020 г. '!E34</f>
        <v>0</v>
      </c>
      <c r="F38" s="35">
        <f>'план кожун на 2020 г. '!F34</f>
        <v>0</v>
      </c>
      <c r="G38" s="35">
        <f>'план кожун на 2020 г. '!G34</f>
        <v>18</v>
      </c>
      <c r="H38" s="35">
        <f>'план кожун на 2020 г. '!H34</f>
        <v>0</v>
      </c>
      <c r="I38" s="35">
        <f>'план кожун на 2020 г. '!I34</f>
        <v>0</v>
      </c>
      <c r="J38" s="35">
        <f>'план кожун на 2020 г. '!J34</f>
        <v>35</v>
      </c>
      <c r="K38" s="35">
        <f>'план кожун на 2020 г. '!K34</f>
        <v>0</v>
      </c>
      <c r="L38" s="35">
        <f>'план кожун на 2020 г. '!L34</f>
        <v>0</v>
      </c>
      <c r="M38" s="35">
        <f>'план кожун на 2020 г. '!M34</f>
        <v>20</v>
      </c>
      <c r="N38" s="35">
        <f>'план кожун на 2020 г. '!N34</f>
        <v>0</v>
      </c>
      <c r="O38" s="35">
        <f>'план кожун на 2020 г. '!O34</f>
        <v>0</v>
      </c>
      <c r="P38" s="35">
        <f>'план кожун на 2020 г. '!P34</f>
        <v>27</v>
      </c>
    </row>
    <row r="39" spans="1:16" s="5" customFormat="1" ht="37.5" hidden="1">
      <c r="A39" s="19" t="s">
        <v>86</v>
      </c>
      <c r="B39" s="13" t="s">
        <v>42</v>
      </c>
      <c r="C39" s="39"/>
      <c r="D39" s="33">
        <f t="shared" si="1"/>
        <v>0</v>
      </c>
      <c r="E39" s="35"/>
      <c r="F39" s="35"/>
      <c r="G39" s="44"/>
      <c r="H39" s="35"/>
      <c r="I39" s="35"/>
      <c r="J39" s="44"/>
      <c r="K39" s="35"/>
      <c r="L39" s="35"/>
      <c r="M39" s="44"/>
      <c r="N39" s="35"/>
      <c r="O39" s="35"/>
      <c r="P39" s="44"/>
    </row>
    <row r="40" spans="1:16" s="4" customFormat="1" ht="41.25" customHeight="1">
      <c r="A40" s="18" t="s">
        <v>67</v>
      </c>
      <c r="B40" s="12" t="s">
        <v>24</v>
      </c>
      <c r="C40" s="60">
        <f>C41</f>
        <v>719</v>
      </c>
      <c r="D40" s="33">
        <f t="shared" si="1"/>
        <v>719</v>
      </c>
      <c r="E40" s="34">
        <f>E41</f>
        <v>0</v>
      </c>
      <c r="F40" s="34">
        <f t="shared" ref="F40:P40" si="9">F41</f>
        <v>0</v>
      </c>
      <c r="G40" s="34">
        <f t="shared" si="9"/>
        <v>66</v>
      </c>
      <c r="H40" s="34">
        <f t="shared" si="9"/>
        <v>0</v>
      </c>
      <c r="I40" s="34">
        <f t="shared" si="9"/>
        <v>49</v>
      </c>
      <c r="J40" s="34">
        <f t="shared" si="9"/>
        <v>101</v>
      </c>
      <c r="K40" s="34">
        <f t="shared" si="9"/>
        <v>0</v>
      </c>
      <c r="L40" s="34">
        <f t="shared" si="9"/>
        <v>0</v>
      </c>
      <c r="M40" s="34">
        <f t="shared" si="9"/>
        <v>77</v>
      </c>
      <c r="N40" s="34">
        <f t="shared" si="9"/>
        <v>80</v>
      </c>
      <c r="O40" s="34">
        <f t="shared" si="9"/>
        <v>213</v>
      </c>
      <c r="P40" s="34">
        <f t="shared" si="9"/>
        <v>133</v>
      </c>
    </row>
    <row r="41" spans="1:16" s="5" customFormat="1" ht="42.75" customHeight="1">
      <c r="A41" s="19" t="s">
        <v>68</v>
      </c>
      <c r="B41" s="13" t="s">
        <v>25</v>
      </c>
      <c r="C41" s="39">
        <v>719</v>
      </c>
      <c r="D41" s="33">
        <f t="shared" si="1"/>
        <v>719</v>
      </c>
      <c r="E41" s="35">
        <f>'план кожун на 2020 г. '!E37</f>
        <v>0</v>
      </c>
      <c r="F41" s="35">
        <f>'план кожун на 2020 г. '!F37</f>
        <v>0</v>
      </c>
      <c r="G41" s="35">
        <f>'план кожун на 2020 г. '!G37</f>
        <v>66</v>
      </c>
      <c r="H41" s="35">
        <f>'план кожун на 2020 г. '!H37</f>
        <v>0</v>
      </c>
      <c r="I41" s="35">
        <f>'план кожун на 2020 г. '!I37</f>
        <v>49</v>
      </c>
      <c r="J41" s="35">
        <f>'план кожун на 2020 г. '!J37</f>
        <v>101</v>
      </c>
      <c r="K41" s="35">
        <f>'план кожун на 2020 г. '!K37</f>
        <v>0</v>
      </c>
      <c r="L41" s="35">
        <f>'план кожун на 2020 г. '!L37</f>
        <v>0</v>
      </c>
      <c r="M41" s="35">
        <f>'план кожун на 2020 г. '!M37</f>
        <v>77</v>
      </c>
      <c r="N41" s="35">
        <f>'план кожун на 2020 г. '!N37</f>
        <v>80</v>
      </c>
      <c r="O41" s="35">
        <f>'план кожун на 2020 г. '!O37</f>
        <v>213</v>
      </c>
      <c r="P41" s="35">
        <f>'план кожун на 2020 г. '!P37</f>
        <v>133</v>
      </c>
    </row>
    <row r="42" spans="1:16" s="5" customFormat="1" ht="18.75" hidden="1">
      <c r="A42" s="19" t="s">
        <v>69</v>
      </c>
      <c r="B42" s="13" t="s">
        <v>26</v>
      </c>
      <c r="C42" s="39"/>
      <c r="D42" s="33">
        <f t="shared" si="1"/>
        <v>0</v>
      </c>
      <c r="E42" s="35"/>
      <c r="F42" s="35"/>
      <c r="G42" s="44"/>
      <c r="H42" s="35"/>
      <c r="I42" s="35"/>
      <c r="J42" s="44"/>
      <c r="K42" s="35"/>
      <c r="L42" s="35"/>
      <c r="M42" s="44"/>
      <c r="N42" s="35"/>
      <c r="O42" s="35"/>
      <c r="P42" s="44"/>
    </row>
    <row r="43" spans="1:16" s="5" customFormat="1" ht="18.75" hidden="1">
      <c r="A43" s="19" t="s">
        <v>70</v>
      </c>
      <c r="B43" s="13" t="s">
        <v>27</v>
      </c>
      <c r="C43" s="39"/>
      <c r="D43" s="33">
        <f t="shared" si="1"/>
        <v>0</v>
      </c>
      <c r="E43" s="35"/>
      <c r="F43" s="35"/>
      <c r="G43" s="44"/>
      <c r="H43" s="35"/>
      <c r="I43" s="35"/>
      <c r="J43" s="44"/>
      <c r="K43" s="35"/>
      <c r="L43" s="35"/>
      <c r="M43" s="44"/>
      <c r="N43" s="35"/>
      <c r="O43" s="35"/>
      <c r="P43" s="44"/>
    </row>
    <row r="44" spans="1:16" s="4" customFormat="1" ht="36" hidden="1" customHeight="1">
      <c r="A44" s="18" t="s">
        <v>71</v>
      </c>
      <c r="B44" s="12" t="s">
        <v>28</v>
      </c>
      <c r="C44" s="60"/>
      <c r="D44" s="33">
        <f t="shared" si="1"/>
        <v>0</v>
      </c>
      <c r="E44" s="34"/>
      <c r="F44" s="34"/>
      <c r="G44" s="43"/>
      <c r="H44" s="34"/>
      <c r="I44" s="34"/>
      <c r="J44" s="43"/>
      <c r="K44" s="34"/>
      <c r="L44" s="34"/>
      <c r="M44" s="43"/>
      <c r="N44" s="34"/>
      <c r="O44" s="34"/>
      <c r="P44" s="43"/>
    </row>
    <row r="45" spans="1:16" s="5" customFormat="1" ht="18.75" hidden="1">
      <c r="A45" s="19" t="s">
        <v>72</v>
      </c>
      <c r="B45" s="13" t="s">
        <v>29</v>
      </c>
      <c r="C45" s="39"/>
      <c r="D45" s="33">
        <f t="shared" si="1"/>
        <v>0</v>
      </c>
      <c r="E45" s="35"/>
      <c r="F45" s="35"/>
      <c r="G45" s="44"/>
      <c r="H45" s="35"/>
      <c r="I45" s="35"/>
      <c r="J45" s="44"/>
      <c r="K45" s="35"/>
      <c r="L45" s="35"/>
      <c r="M45" s="44"/>
      <c r="N45" s="35"/>
      <c r="O45" s="35"/>
      <c r="P45" s="44"/>
    </row>
    <row r="46" spans="1:16" s="4" customFormat="1" ht="36.75" customHeight="1">
      <c r="A46" s="18" t="s">
        <v>73</v>
      </c>
      <c r="B46" s="12" t="s">
        <v>30</v>
      </c>
      <c r="C46" s="60">
        <f>C48</f>
        <v>212</v>
      </c>
      <c r="D46" s="33">
        <f t="shared" si="1"/>
        <v>212</v>
      </c>
      <c r="E46" s="34">
        <f>E48</f>
        <v>0</v>
      </c>
      <c r="F46" s="34">
        <f t="shared" ref="F46:P46" si="10">F48</f>
        <v>0</v>
      </c>
      <c r="G46" s="34">
        <f t="shared" si="10"/>
        <v>27</v>
      </c>
      <c r="H46" s="34">
        <f t="shared" si="10"/>
        <v>0</v>
      </c>
      <c r="I46" s="34">
        <f t="shared" si="10"/>
        <v>0</v>
      </c>
      <c r="J46" s="34">
        <f t="shared" si="10"/>
        <v>21</v>
      </c>
      <c r="K46" s="34">
        <f t="shared" si="10"/>
        <v>0</v>
      </c>
      <c r="L46" s="34">
        <f t="shared" si="10"/>
        <v>0</v>
      </c>
      <c r="M46" s="34">
        <f t="shared" si="10"/>
        <v>100</v>
      </c>
      <c r="N46" s="34">
        <f t="shared" si="10"/>
        <v>0</v>
      </c>
      <c r="O46" s="34">
        <f t="shared" si="10"/>
        <v>0</v>
      </c>
      <c r="P46" s="34">
        <f t="shared" si="10"/>
        <v>64</v>
      </c>
    </row>
    <row r="47" spans="1:16" s="8" customFormat="1" ht="36.75" hidden="1" customHeight="1">
      <c r="A47" s="19" t="s">
        <v>74</v>
      </c>
      <c r="B47" s="13" t="s">
        <v>43</v>
      </c>
      <c r="C47" s="39"/>
      <c r="D47" s="33">
        <f t="shared" si="1"/>
        <v>0</v>
      </c>
      <c r="E47" s="35"/>
      <c r="F47" s="35"/>
      <c r="G47" s="44"/>
      <c r="H47" s="35"/>
      <c r="I47" s="35"/>
      <c r="J47" s="44"/>
      <c r="K47" s="35"/>
      <c r="L47" s="35"/>
      <c r="M47" s="44"/>
      <c r="N47" s="35"/>
      <c r="O47" s="35"/>
      <c r="P47" s="44"/>
    </row>
    <row r="48" spans="1:16" s="8" customFormat="1" ht="27.6" customHeight="1">
      <c r="A48" s="19" t="s">
        <v>87</v>
      </c>
      <c r="B48" s="48" t="s">
        <v>44</v>
      </c>
      <c r="C48" s="39">
        <v>212</v>
      </c>
      <c r="D48" s="33">
        <f t="shared" si="1"/>
        <v>212</v>
      </c>
      <c r="E48" s="35">
        <f>'план кожун на 2020 г. '!E44</f>
        <v>0</v>
      </c>
      <c r="F48" s="35">
        <f>'план кожун на 2020 г. '!F44</f>
        <v>0</v>
      </c>
      <c r="G48" s="35">
        <f>'план кожун на 2020 г. '!G44</f>
        <v>27</v>
      </c>
      <c r="H48" s="35">
        <f>'план кожун на 2020 г. '!H44</f>
        <v>0</v>
      </c>
      <c r="I48" s="35">
        <f>'план кожун на 2020 г. '!I44</f>
        <v>0</v>
      </c>
      <c r="J48" s="35">
        <f>'план кожун на 2020 г. '!J44</f>
        <v>21</v>
      </c>
      <c r="K48" s="35">
        <f>'план кожун на 2020 г. '!K44</f>
        <v>0</v>
      </c>
      <c r="L48" s="35">
        <f>'план кожун на 2020 г. '!L44</f>
        <v>0</v>
      </c>
      <c r="M48" s="35">
        <f>'план кожун на 2020 г. '!M44</f>
        <v>100</v>
      </c>
      <c r="N48" s="35">
        <f>'план кожун на 2020 г. '!N44</f>
        <v>0</v>
      </c>
      <c r="O48" s="35">
        <f>'план кожун на 2020 г. '!O44</f>
        <v>0</v>
      </c>
      <c r="P48" s="35">
        <f>'план кожун на 2020 г. '!P44</f>
        <v>64</v>
      </c>
    </row>
    <row r="49" spans="1:16" s="4" customFormat="1" ht="18.75" hidden="1">
      <c r="A49" s="18" t="s">
        <v>75</v>
      </c>
      <c r="B49" s="12" t="s">
        <v>31</v>
      </c>
      <c r="C49" s="60"/>
      <c r="D49" s="33">
        <f t="shared" si="1"/>
        <v>0</v>
      </c>
      <c r="E49" s="34"/>
      <c r="F49" s="34"/>
      <c r="G49" s="43"/>
      <c r="H49" s="34"/>
      <c r="I49" s="34"/>
      <c r="J49" s="43"/>
      <c r="K49" s="34"/>
      <c r="L49" s="34"/>
      <c r="M49" s="43"/>
      <c r="N49" s="34"/>
      <c r="O49" s="34"/>
      <c r="P49" s="43"/>
    </row>
    <row r="50" spans="1:16" s="4" customFormat="1" ht="18.75">
      <c r="A50" s="18" t="s">
        <v>76</v>
      </c>
      <c r="B50" s="12" t="s">
        <v>32</v>
      </c>
      <c r="C50" s="60">
        <v>1037</v>
      </c>
      <c r="D50" s="33">
        <f t="shared" si="1"/>
        <v>1037</v>
      </c>
      <c r="E50" s="34">
        <f>'план кожун на 2020 г. '!E46</f>
        <v>32</v>
      </c>
      <c r="F50" s="34">
        <f>'план кожун на 2020 г. '!F46</f>
        <v>33</v>
      </c>
      <c r="G50" s="34">
        <f>'план кожун на 2020 г. '!G46</f>
        <v>120</v>
      </c>
      <c r="H50" s="34">
        <f>'план кожун на 2020 г. '!H46</f>
        <v>53</v>
      </c>
      <c r="I50" s="34">
        <f>'план кожун на 2020 г. '!I46</f>
        <v>40</v>
      </c>
      <c r="J50" s="34">
        <f>'план кожун на 2020 г. '!J46</f>
        <v>132</v>
      </c>
      <c r="K50" s="34">
        <f>'план кожун на 2020 г. '!K46</f>
        <v>91</v>
      </c>
      <c r="L50" s="34">
        <f>'план кожун на 2020 г. '!L46</f>
        <v>97</v>
      </c>
      <c r="M50" s="34">
        <f>'план кожун на 2020 г. '!M46</f>
        <v>261</v>
      </c>
      <c r="N50" s="34">
        <f>'план кожун на 2020 г. '!N46</f>
        <v>76</v>
      </c>
      <c r="O50" s="34">
        <f>'план кожун на 2020 г. '!O46</f>
        <v>30</v>
      </c>
      <c r="P50" s="34">
        <f>'план кожун на 2020 г. '!P46</f>
        <v>72</v>
      </c>
    </row>
    <row r="51" spans="1:16" s="4" customFormat="1" ht="18.75">
      <c r="A51" s="18" t="s">
        <v>77</v>
      </c>
      <c r="B51" s="12" t="s">
        <v>33</v>
      </c>
      <c r="C51" s="60">
        <v>280</v>
      </c>
      <c r="D51" s="33">
        <f t="shared" si="1"/>
        <v>280</v>
      </c>
      <c r="E51" s="34">
        <f>'план свод СПС на 2020 г.'!E18</f>
        <v>11</v>
      </c>
      <c r="F51" s="34">
        <f>'план свод СПС на 2020 г.'!F18</f>
        <v>20</v>
      </c>
      <c r="G51" s="34">
        <f>'план свод СПС на 2020 г.'!G18</f>
        <v>27</v>
      </c>
      <c r="H51" s="34">
        <f>'план свод СПС на 2020 г.'!H18</f>
        <v>22</v>
      </c>
      <c r="I51" s="34">
        <f>'план свод СПС на 2020 г.'!I18</f>
        <v>26</v>
      </c>
      <c r="J51" s="34">
        <f>'план свод СПС на 2020 г.'!J18</f>
        <v>65</v>
      </c>
      <c r="K51" s="34">
        <f>'план свод СПС на 2020 г.'!K18</f>
        <v>17</v>
      </c>
      <c r="L51" s="34">
        <f>'план свод СПС на 2020 г.'!L18</f>
        <v>9</v>
      </c>
      <c r="M51" s="34">
        <f>'план свод СПС на 2020 г.'!M18</f>
        <v>22</v>
      </c>
      <c r="N51" s="34">
        <f>'план свод СПС на 2020 г.'!N18</f>
        <v>26</v>
      </c>
      <c r="O51" s="34">
        <f>'план свод СПС на 2020 г.'!O18</f>
        <v>27</v>
      </c>
      <c r="P51" s="34">
        <f>'план свод СПС на 2020 г.'!P18</f>
        <v>8</v>
      </c>
    </row>
    <row r="52" spans="1:16" ht="45.75" customHeight="1" thickBot="1">
      <c r="A52" s="21"/>
      <c r="B52" s="15" t="s">
        <v>34</v>
      </c>
      <c r="C52" s="61">
        <f>C6+C31</f>
        <v>52538</v>
      </c>
      <c r="D52" s="33">
        <f t="shared" si="1"/>
        <v>52538</v>
      </c>
      <c r="E52" s="37">
        <f>E6+E31</f>
        <v>2220</v>
      </c>
      <c r="F52" s="37">
        <f t="shared" ref="F52:P52" si="11">F6+F31</f>
        <v>4200</v>
      </c>
      <c r="G52" s="45">
        <f t="shared" si="11"/>
        <v>4686</v>
      </c>
      <c r="H52" s="37">
        <f t="shared" si="11"/>
        <v>4072</v>
      </c>
      <c r="I52" s="37">
        <f t="shared" si="11"/>
        <v>4597</v>
      </c>
      <c r="J52" s="45">
        <f t="shared" si="11"/>
        <v>4891</v>
      </c>
      <c r="K52" s="37">
        <f t="shared" si="11"/>
        <v>5723</v>
      </c>
      <c r="L52" s="37">
        <f t="shared" si="11"/>
        <v>2978</v>
      </c>
      <c r="M52" s="45">
        <f t="shared" si="11"/>
        <v>2986</v>
      </c>
      <c r="N52" s="37">
        <f t="shared" si="11"/>
        <v>4280</v>
      </c>
      <c r="O52" s="37">
        <f t="shared" si="11"/>
        <v>4275</v>
      </c>
      <c r="P52" s="45">
        <f t="shared" si="11"/>
        <v>7630</v>
      </c>
    </row>
    <row r="53" spans="1:16" s="4" customFormat="1" ht="39.75" customHeight="1">
      <c r="A53" s="22"/>
      <c r="B53" s="16" t="s">
        <v>35</v>
      </c>
      <c r="C53" s="59">
        <f>C11</f>
        <v>4221</v>
      </c>
      <c r="D53" s="33">
        <f t="shared" si="1"/>
        <v>4221</v>
      </c>
      <c r="E53" s="29">
        <f>E11</f>
        <v>358</v>
      </c>
      <c r="F53" s="29">
        <f t="shared" ref="F53:P53" si="12">F11</f>
        <v>283</v>
      </c>
      <c r="G53" s="42">
        <f t="shared" si="12"/>
        <v>282</v>
      </c>
      <c r="H53" s="29">
        <f t="shared" si="12"/>
        <v>292</v>
      </c>
      <c r="I53" s="29">
        <f t="shared" si="12"/>
        <v>309</v>
      </c>
      <c r="J53" s="42">
        <f t="shared" si="12"/>
        <v>280</v>
      </c>
      <c r="K53" s="29">
        <f t="shared" si="12"/>
        <v>329</v>
      </c>
      <c r="L53" s="29">
        <f t="shared" si="12"/>
        <v>337</v>
      </c>
      <c r="M53" s="42">
        <f t="shared" si="12"/>
        <v>364</v>
      </c>
      <c r="N53" s="29">
        <f t="shared" si="12"/>
        <v>338</v>
      </c>
      <c r="O53" s="29">
        <f t="shared" si="12"/>
        <v>338</v>
      </c>
      <c r="P53" s="42">
        <f t="shared" si="12"/>
        <v>711</v>
      </c>
    </row>
    <row r="54" spans="1:16" s="4" customFormat="1" ht="39.75" customHeight="1" thickBot="1">
      <c r="A54" s="23"/>
      <c r="B54" s="24" t="s">
        <v>36</v>
      </c>
      <c r="C54" s="62">
        <f>C52-C53</f>
        <v>48317</v>
      </c>
      <c r="D54" s="33">
        <f t="shared" si="1"/>
        <v>48317</v>
      </c>
      <c r="E54" s="38">
        <f>E52-E53</f>
        <v>1862</v>
      </c>
      <c r="F54" s="38">
        <f t="shared" ref="F54:P54" si="13">F52-F53</f>
        <v>3917</v>
      </c>
      <c r="G54" s="46">
        <f t="shared" si="13"/>
        <v>4404</v>
      </c>
      <c r="H54" s="38">
        <f t="shared" si="13"/>
        <v>3780</v>
      </c>
      <c r="I54" s="38">
        <f t="shared" si="13"/>
        <v>4288</v>
      </c>
      <c r="J54" s="46">
        <f t="shared" si="13"/>
        <v>4611</v>
      </c>
      <c r="K54" s="38">
        <f t="shared" si="13"/>
        <v>5394</v>
      </c>
      <c r="L54" s="38">
        <f t="shared" si="13"/>
        <v>2641</v>
      </c>
      <c r="M54" s="46">
        <f t="shared" si="13"/>
        <v>2622</v>
      </c>
      <c r="N54" s="38">
        <f t="shared" si="13"/>
        <v>3942</v>
      </c>
      <c r="O54" s="38">
        <f t="shared" si="13"/>
        <v>3937</v>
      </c>
      <c r="P54" s="46">
        <f t="shared" si="13"/>
        <v>6919</v>
      </c>
    </row>
    <row r="55" spans="1:16" ht="16.5" thickTop="1">
      <c r="G55" s="31"/>
      <c r="J55" s="31"/>
      <c r="M55" s="31"/>
      <c r="P55" s="31"/>
    </row>
    <row r="56" spans="1:16">
      <c r="G56" s="31"/>
      <c r="J56" s="31"/>
      <c r="M56" s="31"/>
      <c r="P56" s="31"/>
    </row>
    <row r="57" spans="1:16">
      <c r="B57" s="7" t="s">
        <v>138</v>
      </c>
      <c r="G57" s="31"/>
      <c r="J57" s="31"/>
      <c r="M57" s="31"/>
      <c r="P57" s="31"/>
    </row>
    <row r="58" spans="1:16">
      <c r="B58" s="7" t="s">
        <v>139</v>
      </c>
      <c r="G58" s="31"/>
      <c r="J58" s="31"/>
      <c r="M58" s="31"/>
      <c r="P58" s="31"/>
    </row>
    <row r="59" spans="1:16">
      <c r="G59" s="31"/>
      <c r="J59" s="31"/>
      <c r="M59" s="31"/>
      <c r="P59" s="31"/>
    </row>
    <row r="60" spans="1:16">
      <c r="G60" s="31"/>
      <c r="J60" s="31"/>
      <c r="M60" s="31"/>
      <c r="P60" s="31"/>
    </row>
    <row r="61" spans="1:16">
      <c r="G61" s="31"/>
      <c r="J61" s="31"/>
      <c r="M61" s="31"/>
      <c r="P61" s="31"/>
    </row>
    <row r="62" spans="1:16">
      <c r="G62" s="31"/>
      <c r="J62" s="31"/>
      <c r="M62" s="31"/>
      <c r="P62" s="31"/>
    </row>
    <row r="63" spans="1:16">
      <c r="G63" s="31"/>
      <c r="J63" s="31"/>
      <c r="M63" s="31"/>
      <c r="P63" s="31"/>
    </row>
    <row r="64" spans="1:16">
      <c r="G64" s="31"/>
      <c r="J64" s="31"/>
      <c r="M64" s="31"/>
      <c r="P64" s="31"/>
    </row>
  </sheetData>
  <mergeCells count="3">
    <mergeCell ref="B1:P1"/>
    <mergeCell ref="A3:A4"/>
    <mergeCell ref="B3:B4"/>
  </mergeCells>
  <pageMargins left="0" right="0" top="0" bottom="0" header="0" footer="0"/>
  <pageSetup paperSize="8" scale="6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B050"/>
  </sheetPr>
  <dimension ref="A1:S64"/>
  <sheetViews>
    <sheetView view="pageBreakPreview" zoomScale="70" zoomScaleNormal="70" zoomScaleSheetLayoutView="70" workbookViewId="0">
      <pane xSplit="2" ySplit="5" topLeftCell="C6" activePane="bottomRight" state="frozen"/>
      <selection pane="topRight" activeCell="F1" sqref="F1"/>
      <selection pane="bottomLeft" activeCell="A6" sqref="A6"/>
      <selection pane="bottomRight" activeCell="E54" sqref="E54"/>
    </sheetView>
  </sheetViews>
  <sheetFormatPr defaultColWidth="9.140625" defaultRowHeight="15.75"/>
  <cols>
    <col min="1" max="1" width="7.140625" style="9" customWidth="1"/>
    <col min="2" max="2" width="59.7109375" style="7" customWidth="1"/>
    <col min="3" max="3" width="13.42578125" style="7" customWidth="1"/>
    <col min="4" max="4" width="13.85546875" style="7" customWidth="1"/>
    <col min="5" max="5" width="22.5703125" style="7" bestFit="1" customWidth="1"/>
    <col min="6" max="6" width="15.85546875" style="7" customWidth="1"/>
    <col min="7" max="8" width="12.85546875" style="31" customWidth="1"/>
    <col min="9" max="9" width="12.85546875" style="47" customWidth="1"/>
    <col min="10" max="11" width="12.85546875" style="31" customWidth="1"/>
    <col min="12" max="12" width="12.85546875" style="47" customWidth="1"/>
    <col min="13" max="14" width="12.85546875" style="31" customWidth="1"/>
    <col min="15" max="15" width="12.85546875" style="47" customWidth="1"/>
    <col min="16" max="17" width="12.85546875" style="31" customWidth="1"/>
    <col min="18" max="18" width="12.85546875" style="47" customWidth="1"/>
    <col min="19" max="16384" width="9.140625" style="2"/>
  </cols>
  <sheetData>
    <row r="1" spans="1:18" ht="59.25" customHeight="1" thickBot="1">
      <c r="B1" s="96" t="s">
        <v>120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</row>
    <row r="2" spans="1:18" ht="24" hidden="1" customHeight="1" thickBot="1">
      <c r="A2" s="10"/>
      <c r="B2" s="1"/>
      <c r="C2" s="1"/>
      <c r="D2" s="1"/>
      <c r="E2" s="1"/>
      <c r="F2" s="1"/>
      <c r="G2" s="30"/>
      <c r="H2" s="30"/>
      <c r="I2" s="40"/>
      <c r="J2" s="30"/>
      <c r="K2" s="30"/>
      <c r="L2" s="40"/>
      <c r="M2" s="30"/>
      <c r="N2" s="30"/>
      <c r="O2" s="40"/>
      <c r="P2" s="30"/>
      <c r="Q2" s="30"/>
      <c r="R2" s="40"/>
    </row>
    <row r="3" spans="1:18" ht="18.75" customHeight="1" thickTop="1">
      <c r="A3" s="97" t="s">
        <v>45</v>
      </c>
      <c r="B3" s="99" t="s">
        <v>0</v>
      </c>
      <c r="C3" s="102" t="s">
        <v>142</v>
      </c>
      <c r="D3" s="101" t="s">
        <v>141</v>
      </c>
      <c r="E3" s="32"/>
      <c r="F3" s="32"/>
      <c r="G3" s="32"/>
      <c r="H3" s="32"/>
      <c r="I3" s="41"/>
      <c r="J3" s="32"/>
      <c r="K3" s="32"/>
      <c r="L3" s="41"/>
      <c r="M3" s="32"/>
      <c r="N3" s="32"/>
      <c r="O3" s="41"/>
      <c r="P3" s="32"/>
      <c r="Q3" s="32"/>
      <c r="R3" s="41"/>
    </row>
    <row r="4" spans="1:18" ht="87.75" customHeight="1">
      <c r="A4" s="98"/>
      <c r="B4" s="100"/>
      <c r="C4" s="103"/>
      <c r="D4" s="101"/>
      <c r="E4" s="94" t="s">
        <v>105</v>
      </c>
      <c r="F4" s="82" t="s">
        <v>104</v>
      </c>
      <c r="G4" s="82" t="s">
        <v>92</v>
      </c>
      <c r="H4" s="82" t="s">
        <v>93</v>
      </c>
      <c r="I4" s="42" t="s">
        <v>94</v>
      </c>
      <c r="J4" s="82" t="s">
        <v>95</v>
      </c>
      <c r="K4" s="82" t="s">
        <v>96</v>
      </c>
      <c r="L4" s="42" t="s">
        <v>97</v>
      </c>
      <c r="M4" s="82" t="s">
        <v>98</v>
      </c>
      <c r="N4" s="82" t="s">
        <v>99</v>
      </c>
      <c r="O4" s="42" t="s">
        <v>100</v>
      </c>
      <c r="P4" s="82" t="s">
        <v>101</v>
      </c>
      <c r="Q4" s="82" t="s">
        <v>102</v>
      </c>
      <c r="R4" s="42" t="s">
        <v>103</v>
      </c>
    </row>
    <row r="5" spans="1:18" ht="21" hidden="1" customHeight="1">
      <c r="A5" s="17"/>
      <c r="B5" s="82"/>
      <c r="C5" s="82"/>
      <c r="D5" s="82"/>
      <c r="E5" s="59"/>
      <c r="F5" s="82"/>
      <c r="G5" s="82"/>
      <c r="H5" s="82"/>
      <c r="I5" s="42"/>
      <c r="J5" s="82"/>
      <c r="K5" s="82"/>
      <c r="L5" s="42"/>
      <c r="M5" s="82"/>
      <c r="N5" s="82"/>
      <c r="O5" s="42"/>
      <c r="P5" s="82"/>
      <c r="Q5" s="82"/>
      <c r="R5" s="42"/>
    </row>
    <row r="6" spans="1:18" ht="18.75" customHeight="1">
      <c r="A6" s="18" t="s">
        <v>46</v>
      </c>
      <c r="B6" s="11" t="s">
        <v>1</v>
      </c>
      <c r="C6" s="88">
        <f>D6-E6</f>
        <v>-2025.8323499999969</v>
      </c>
      <c r="D6" s="88">
        <f>D7+D10+D13+D18+D29</f>
        <v>47234.167650000003</v>
      </c>
      <c r="E6" s="60">
        <f>E7+E10+E13+E18+E29</f>
        <v>49260</v>
      </c>
      <c r="F6" s="33">
        <f>G6+H6+I6+J6+K6+L6+M6+N6+O6+P6+Q6+R6</f>
        <v>49260</v>
      </c>
      <c r="G6" s="33">
        <f>G7+G10+G13+G18+G29</f>
        <v>2152</v>
      </c>
      <c r="H6" s="33">
        <f t="shared" ref="H6:R6" si="0">H7+H10+H13+H18+H29</f>
        <v>4114</v>
      </c>
      <c r="I6" s="43">
        <f t="shared" si="0"/>
        <v>4365</v>
      </c>
      <c r="J6" s="33">
        <f t="shared" si="0"/>
        <v>3962</v>
      </c>
      <c r="K6" s="33">
        <f t="shared" si="0"/>
        <v>4435</v>
      </c>
      <c r="L6" s="43">
        <f t="shared" si="0"/>
        <v>4465</v>
      </c>
      <c r="M6" s="33">
        <f t="shared" si="0"/>
        <v>5595</v>
      </c>
      <c r="N6" s="33">
        <f t="shared" si="0"/>
        <v>2841</v>
      </c>
      <c r="O6" s="43">
        <f t="shared" si="0"/>
        <v>2458</v>
      </c>
      <c r="P6" s="33">
        <f t="shared" si="0"/>
        <v>3980</v>
      </c>
      <c r="Q6" s="33">
        <f t="shared" si="0"/>
        <v>3837</v>
      </c>
      <c r="R6" s="43">
        <f t="shared" si="0"/>
        <v>7056</v>
      </c>
    </row>
    <row r="7" spans="1:18" s="4" customFormat="1" ht="18.75">
      <c r="A7" s="18">
        <v>1</v>
      </c>
      <c r="B7" s="12" t="s">
        <v>2</v>
      </c>
      <c r="C7" s="88">
        <f t="shared" ref="C7:C54" si="1">D7-E7</f>
        <v>-1078.8564499999993</v>
      </c>
      <c r="D7" s="84">
        <f>D9</f>
        <v>34555.143550000001</v>
      </c>
      <c r="E7" s="60">
        <f>E9</f>
        <v>35634</v>
      </c>
      <c r="F7" s="33">
        <f t="shared" ref="F7:F54" si="2">G7+H7+I7+J7+K7+L7+M7+N7+O7+P7+Q7+R7</f>
        <v>35634</v>
      </c>
      <c r="G7" s="34">
        <f>G9</f>
        <v>1111</v>
      </c>
      <c r="H7" s="34">
        <f t="shared" ref="H7:R7" si="3">H9</f>
        <v>3443</v>
      </c>
      <c r="I7" s="43">
        <f t="shared" si="3"/>
        <v>3257</v>
      </c>
      <c r="J7" s="34">
        <f t="shared" si="3"/>
        <v>2700</v>
      </c>
      <c r="K7" s="34">
        <f t="shared" si="3"/>
        <v>3448</v>
      </c>
      <c r="L7" s="43">
        <f t="shared" si="3"/>
        <v>3490</v>
      </c>
      <c r="M7" s="34">
        <f t="shared" si="3"/>
        <v>4443</v>
      </c>
      <c r="N7" s="34">
        <f t="shared" si="3"/>
        <v>1890</v>
      </c>
      <c r="O7" s="43">
        <f t="shared" si="3"/>
        <v>1625</v>
      </c>
      <c r="P7" s="34">
        <f t="shared" si="3"/>
        <v>2556</v>
      </c>
      <c r="Q7" s="34">
        <f t="shared" si="3"/>
        <v>2920</v>
      </c>
      <c r="R7" s="43">
        <f t="shared" si="3"/>
        <v>4751</v>
      </c>
    </row>
    <row r="8" spans="1:18" s="5" customFormat="1" ht="18.75" hidden="1">
      <c r="A8" s="19" t="s">
        <v>47</v>
      </c>
      <c r="B8" s="13" t="s">
        <v>3</v>
      </c>
      <c r="C8" s="88">
        <f t="shared" si="1"/>
        <v>0</v>
      </c>
      <c r="D8" s="13"/>
      <c r="E8" s="39"/>
      <c r="F8" s="33">
        <f t="shared" si="2"/>
        <v>0</v>
      </c>
      <c r="G8" s="35"/>
      <c r="H8" s="35"/>
      <c r="I8" s="44"/>
      <c r="J8" s="35"/>
      <c r="K8" s="35"/>
      <c r="L8" s="44"/>
      <c r="M8" s="35"/>
      <c r="N8" s="35"/>
      <c r="O8" s="44"/>
      <c r="P8" s="35"/>
      <c r="Q8" s="35"/>
      <c r="R8" s="44"/>
    </row>
    <row r="9" spans="1:18" s="5" customFormat="1" ht="18.75" customHeight="1">
      <c r="A9" s="19" t="s">
        <v>48</v>
      </c>
      <c r="B9" s="13" t="s">
        <v>4</v>
      </c>
      <c r="C9" s="88">
        <f t="shared" si="1"/>
        <v>-1078.8564499999993</v>
      </c>
      <c r="D9" s="83">
        <f>'[1]свод декабрь 2019'!$F$9</f>
        <v>34555.143550000001</v>
      </c>
      <c r="E9" s="39">
        <v>35634</v>
      </c>
      <c r="F9" s="33">
        <f t="shared" si="2"/>
        <v>35634</v>
      </c>
      <c r="G9" s="81">
        <f>'план свод СПС на 2020 г.'!E8+'план кожун на 2020 г. '!E9</f>
        <v>1111</v>
      </c>
      <c r="H9" s="81">
        <f>'план свод СПС на 2020 г.'!F8+'план кожун на 2020 г. '!F9</f>
        <v>3443</v>
      </c>
      <c r="I9" s="81">
        <f>'план свод СПС на 2020 г.'!G8+'план кожун на 2020 г. '!G9</f>
        <v>3257</v>
      </c>
      <c r="J9" s="81">
        <f>'план свод СПС на 2020 г.'!H8+'план кожун на 2020 г. '!H9</f>
        <v>2700</v>
      </c>
      <c r="K9" s="81">
        <f>'план свод СПС на 2020 г.'!I8+'план кожун на 2020 г. '!I9</f>
        <v>3448</v>
      </c>
      <c r="L9" s="81">
        <f>'план свод СПС на 2020 г.'!J8+'план кожун на 2020 г. '!J9</f>
        <v>3490</v>
      </c>
      <c r="M9" s="81">
        <f>'план свод СПС на 2020 г.'!K8+'план кожун на 2020 г. '!K9</f>
        <v>4443</v>
      </c>
      <c r="N9" s="81">
        <f>'план свод СПС на 2020 г.'!L8+'план кожун на 2020 г. '!L9</f>
        <v>1890</v>
      </c>
      <c r="O9" s="81">
        <f>'план свод СПС на 2020 г.'!M8+'план кожун на 2020 г. '!M9</f>
        <v>1625</v>
      </c>
      <c r="P9" s="81">
        <f>'план свод СПС на 2020 г.'!N8+'план кожун на 2020 г. '!N9</f>
        <v>2556</v>
      </c>
      <c r="Q9" s="81">
        <f>'план свод СПС на 2020 г.'!O8+'план кожун на 2020 г. '!O9</f>
        <v>2920</v>
      </c>
      <c r="R9" s="81">
        <f>'план свод СПС на 2020 г.'!P8+'план кожун на 2020 г. '!P9</f>
        <v>4751</v>
      </c>
    </row>
    <row r="10" spans="1:18" s="4" customFormat="1" ht="37.5">
      <c r="A10" s="18" t="s">
        <v>49</v>
      </c>
      <c r="B10" s="12" t="s">
        <v>5</v>
      </c>
      <c r="C10" s="88">
        <f t="shared" si="1"/>
        <v>-398.59018999999989</v>
      </c>
      <c r="D10" s="85">
        <f>D11</f>
        <v>3822.4098100000001</v>
      </c>
      <c r="E10" s="60">
        <f>E11</f>
        <v>4221</v>
      </c>
      <c r="F10" s="33">
        <f t="shared" si="2"/>
        <v>4221</v>
      </c>
      <c r="G10" s="34">
        <f>G11</f>
        <v>358</v>
      </c>
      <c r="H10" s="34">
        <f t="shared" ref="H10:R10" si="4">H11</f>
        <v>283</v>
      </c>
      <c r="I10" s="43">
        <f t="shared" si="4"/>
        <v>282</v>
      </c>
      <c r="J10" s="34">
        <f t="shared" si="4"/>
        <v>292</v>
      </c>
      <c r="K10" s="34">
        <f t="shared" si="4"/>
        <v>309</v>
      </c>
      <c r="L10" s="43">
        <f t="shared" si="4"/>
        <v>280</v>
      </c>
      <c r="M10" s="34">
        <f t="shared" si="4"/>
        <v>329</v>
      </c>
      <c r="N10" s="34">
        <f t="shared" si="4"/>
        <v>337</v>
      </c>
      <c r="O10" s="43">
        <f t="shared" si="4"/>
        <v>364</v>
      </c>
      <c r="P10" s="34">
        <f t="shared" si="4"/>
        <v>338</v>
      </c>
      <c r="Q10" s="34">
        <f t="shared" si="4"/>
        <v>338</v>
      </c>
      <c r="R10" s="43">
        <f t="shared" si="4"/>
        <v>711</v>
      </c>
    </row>
    <row r="11" spans="1:18" s="5" customFormat="1" ht="36" customHeight="1">
      <c r="A11" s="19" t="s">
        <v>50</v>
      </c>
      <c r="B11" s="14" t="s">
        <v>6</v>
      </c>
      <c r="C11" s="88">
        <f t="shared" si="1"/>
        <v>-398.59018999999989</v>
      </c>
      <c r="D11" s="86">
        <f>'[1]свод декабрь 2019'!$F$10</f>
        <v>3822.4098100000001</v>
      </c>
      <c r="E11" s="39">
        <v>4221</v>
      </c>
      <c r="F11" s="33">
        <f t="shared" si="2"/>
        <v>4221</v>
      </c>
      <c r="G11" s="35">
        <f>'план кожун на 2020 г. '!E11</f>
        <v>358</v>
      </c>
      <c r="H11" s="35">
        <f>'план кожун на 2020 г. '!F11</f>
        <v>283</v>
      </c>
      <c r="I11" s="35">
        <f>'план кожун на 2020 г. '!G11</f>
        <v>282</v>
      </c>
      <c r="J11" s="35">
        <f>'план кожун на 2020 г. '!H11</f>
        <v>292</v>
      </c>
      <c r="K11" s="35">
        <f>'план кожун на 2020 г. '!I11</f>
        <v>309</v>
      </c>
      <c r="L11" s="35">
        <f>'план кожун на 2020 г. '!J11</f>
        <v>280</v>
      </c>
      <c r="M11" s="35">
        <f>'план кожун на 2020 г. '!K11</f>
        <v>329</v>
      </c>
      <c r="N11" s="35">
        <f>'план кожун на 2020 г. '!L11</f>
        <v>337</v>
      </c>
      <c r="O11" s="35">
        <f>'план кожун на 2020 г. '!M11</f>
        <v>364</v>
      </c>
      <c r="P11" s="35">
        <f>'план кожун на 2020 г. '!N11</f>
        <v>338</v>
      </c>
      <c r="Q11" s="35">
        <f>'план кожун на 2020 г. '!O11</f>
        <v>338</v>
      </c>
      <c r="R11" s="35">
        <f>'план кожун на 2020 г. '!P11</f>
        <v>711</v>
      </c>
    </row>
    <row r="12" spans="1:18" s="5" customFormat="1" ht="18" hidden="1" customHeight="1">
      <c r="A12" s="19" t="s">
        <v>51</v>
      </c>
      <c r="B12" s="13" t="s">
        <v>7</v>
      </c>
      <c r="C12" s="88">
        <f t="shared" si="1"/>
        <v>0</v>
      </c>
      <c r="D12" s="13"/>
      <c r="E12" s="39"/>
      <c r="F12" s="33">
        <f t="shared" si="2"/>
        <v>0</v>
      </c>
      <c r="G12" s="35"/>
      <c r="H12" s="35"/>
      <c r="I12" s="44"/>
      <c r="J12" s="35"/>
      <c r="K12" s="35"/>
      <c r="L12" s="44"/>
      <c r="M12" s="35"/>
      <c r="N12" s="35"/>
      <c r="O12" s="44"/>
      <c r="P12" s="35"/>
      <c r="Q12" s="35"/>
      <c r="R12" s="44"/>
    </row>
    <row r="13" spans="1:18" s="4" customFormat="1" ht="18.75">
      <c r="A13" s="18" t="s">
        <v>52</v>
      </c>
      <c r="B13" s="12" t="s">
        <v>8</v>
      </c>
      <c r="C13" s="88">
        <f t="shared" si="1"/>
        <v>-259.61043999999993</v>
      </c>
      <c r="D13" s="85">
        <f>D15+D16+D17</f>
        <v>1980.3895600000001</v>
      </c>
      <c r="E13" s="60">
        <f>E15+E16+E17</f>
        <v>2240</v>
      </c>
      <c r="F13" s="33">
        <f t="shared" si="2"/>
        <v>2240</v>
      </c>
      <c r="G13" s="34">
        <f>G15+G16+G17</f>
        <v>439</v>
      </c>
      <c r="H13" s="34">
        <f t="shared" ref="H13:R13" si="5">H15+H16+H17</f>
        <v>23</v>
      </c>
      <c r="I13" s="43">
        <f t="shared" si="5"/>
        <v>136</v>
      </c>
      <c r="J13" s="34">
        <f t="shared" si="5"/>
        <v>382</v>
      </c>
      <c r="K13" s="34">
        <f t="shared" si="5"/>
        <v>98</v>
      </c>
      <c r="L13" s="43">
        <f t="shared" si="5"/>
        <v>104</v>
      </c>
      <c r="M13" s="34">
        <f t="shared" si="5"/>
        <v>271</v>
      </c>
      <c r="N13" s="34">
        <f t="shared" si="5"/>
        <v>66</v>
      </c>
      <c r="O13" s="43">
        <f t="shared" si="5"/>
        <v>82</v>
      </c>
      <c r="P13" s="34">
        <f t="shared" si="5"/>
        <v>274</v>
      </c>
      <c r="Q13" s="34">
        <f t="shared" si="5"/>
        <v>48</v>
      </c>
      <c r="R13" s="43">
        <f t="shared" si="5"/>
        <v>317</v>
      </c>
    </row>
    <row r="14" spans="1:18" s="5" customFormat="1" ht="68.25" hidden="1" customHeight="1">
      <c r="A14" s="19" t="s">
        <v>53</v>
      </c>
      <c r="B14" s="13" t="s">
        <v>37</v>
      </c>
      <c r="C14" s="88">
        <f t="shared" si="1"/>
        <v>0</v>
      </c>
      <c r="D14" s="13"/>
      <c r="E14" s="39"/>
      <c r="F14" s="33">
        <f t="shared" si="2"/>
        <v>0</v>
      </c>
      <c r="G14" s="35"/>
      <c r="H14" s="35"/>
      <c r="I14" s="44"/>
      <c r="J14" s="35"/>
      <c r="K14" s="35"/>
      <c r="L14" s="44"/>
      <c r="M14" s="35"/>
      <c r="N14" s="35"/>
      <c r="O14" s="44"/>
      <c r="P14" s="35"/>
      <c r="Q14" s="35"/>
      <c r="R14" s="44"/>
    </row>
    <row r="15" spans="1:18" s="5" customFormat="1" ht="18.75">
      <c r="A15" s="19" t="s">
        <v>54</v>
      </c>
      <c r="B15" s="13" t="s">
        <v>12</v>
      </c>
      <c r="C15" s="88">
        <f t="shared" si="1"/>
        <v>-181.33429999999998</v>
      </c>
      <c r="D15" s="83">
        <f>'[1]свод декабрь 2019'!$F$13</f>
        <v>1588.6657</v>
      </c>
      <c r="E15" s="39">
        <v>1770</v>
      </c>
      <c r="F15" s="33">
        <f t="shared" si="2"/>
        <v>1770</v>
      </c>
      <c r="G15" s="35">
        <f>'план кожун на 2020 г. '!E15</f>
        <v>396</v>
      </c>
      <c r="H15" s="35">
        <f>'план кожун на 2020 г. '!F15</f>
        <v>13</v>
      </c>
      <c r="I15" s="35">
        <f>'план кожун на 2020 г. '!G15</f>
        <v>37</v>
      </c>
      <c r="J15" s="35">
        <f>'план кожун на 2020 г. '!H15</f>
        <v>301</v>
      </c>
      <c r="K15" s="35">
        <f>'план кожун на 2020 г. '!I15</f>
        <v>47</v>
      </c>
      <c r="L15" s="35">
        <f>'план кожун на 2020 г. '!J15</f>
        <v>73</v>
      </c>
      <c r="M15" s="35">
        <f>'план кожун на 2020 г. '!K15</f>
        <v>260</v>
      </c>
      <c r="N15" s="35">
        <f>'план кожун на 2020 г. '!L15</f>
        <v>52</v>
      </c>
      <c r="O15" s="35">
        <f>'план кожун на 2020 г. '!M15</f>
        <v>67</v>
      </c>
      <c r="P15" s="35">
        <f>'план кожун на 2020 г. '!N15</f>
        <v>266</v>
      </c>
      <c r="Q15" s="35">
        <f>'план кожун на 2020 г. '!O15</f>
        <v>22</v>
      </c>
      <c r="R15" s="35">
        <f>'план кожун на 2020 г. '!P15</f>
        <v>236</v>
      </c>
    </row>
    <row r="16" spans="1:18" s="5" customFormat="1" ht="18.75">
      <c r="A16" s="19" t="s">
        <v>55</v>
      </c>
      <c r="B16" s="95" t="s">
        <v>13</v>
      </c>
      <c r="C16" s="88">
        <f t="shared" si="1"/>
        <v>-46.922200000000004</v>
      </c>
      <c r="D16" s="83">
        <f>'[1]свод декабрь 2019'!$F$14</f>
        <v>143.0778</v>
      </c>
      <c r="E16" s="39">
        <v>190</v>
      </c>
      <c r="F16" s="33">
        <f t="shared" si="2"/>
        <v>190</v>
      </c>
      <c r="G16" s="77">
        <f>'план свод СПС на 2020 г.'!E10+'план кожун на 2020 г. '!E16</f>
        <v>0</v>
      </c>
      <c r="H16" s="77">
        <f>'план свод СПС на 2020 г.'!F10+'план кожун на 2020 г. '!F16</f>
        <v>1</v>
      </c>
      <c r="I16" s="77">
        <f>'план свод СПС на 2020 г.'!G10+'план кожун на 2020 г. '!G16</f>
        <v>53</v>
      </c>
      <c r="J16" s="77">
        <f>'план свод СПС на 2020 г.'!H10+'план кожун на 2020 г. '!H16</f>
        <v>46</v>
      </c>
      <c r="K16" s="77">
        <f>'план свод СПС на 2020 г.'!I10+'план кожун на 2020 г. '!I16</f>
        <v>18</v>
      </c>
      <c r="L16" s="77">
        <f>'план свод СПС на 2020 г.'!J10+'план кожун на 2020 г. '!J16</f>
        <v>20</v>
      </c>
      <c r="M16" s="77">
        <f>'план свод СПС на 2020 г.'!K10+'план кожун на 2020 г. '!K16</f>
        <v>5</v>
      </c>
      <c r="N16" s="77">
        <f>'план свод СПС на 2020 г.'!L10+'план кожун на 2020 г. '!L16</f>
        <v>2</v>
      </c>
      <c r="O16" s="77">
        <f>'план свод СПС на 2020 г.'!M10+'план кожун на 2020 г. '!M16</f>
        <v>14</v>
      </c>
      <c r="P16" s="77">
        <f>'план свод СПС на 2020 г.'!N10+'план кожун на 2020 г. '!N16</f>
        <v>5</v>
      </c>
      <c r="Q16" s="77">
        <f>'план свод СПС на 2020 г.'!O10+'план кожун на 2020 г. '!O16</f>
        <v>3</v>
      </c>
      <c r="R16" s="77">
        <f>'план свод СПС на 2020 г.'!P10+'план кожун на 2020 г. '!P16</f>
        <v>23</v>
      </c>
    </row>
    <row r="17" spans="1:19" s="5" customFormat="1" ht="37.5">
      <c r="A17" s="19" t="s">
        <v>56</v>
      </c>
      <c r="B17" s="13" t="s">
        <v>10</v>
      </c>
      <c r="C17" s="88">
        <f t="shared" si="1"/>
        <v>-31.353939999999994</v>
      </c>
      <c r="D17" s="83">
        <f>'[1]свод декабрь 2019'!$F$12</f>
        <v>248.64606000000001</v>
      </c>
      <c r="E17" s="39">
        <v>280</v>
      </c>
      <c r="F17" s="33">
        <f t="shared" si="2"/>
        <v>280</v>
      </c>
      <c r="G17" s="35">
        <f>'план кожун на 2020 г. '!E17</f>
        <v>43</v>
      </c>
      <c r="H17" s="35">
        <f>'план кожун на 2020 г. '!F17</f>
        <v>9</v>
      </c>
      <c r="I17" s="35">
        <f>'план кожун на 2020 г. '!G17</f>
        <v>46</v>
      </c>
      <c r="J17" s="35">
        <f>'план кожун на 2020 г. '!H17</f>
        <v>35</v>
      </c>
      <c r="K17" s="35">
        <f>'план кожун на 2020 г. '!I17</f>
        <v>33</v>
      </c>
      <c r="L17" s="35">
        <f>'план кожун на 2020 г. '!J17</f>
        <v>11</v>
      </c>
      <c r="M17" s="35">
        <f>'план кожун на 2020 г. '!K17</f>
        <v>6</v>
      </c>
      <c r="N17" s="35">
        <f>'план кожун на 2020 г. '!L17</f>
        <v>12</v>
      </c>
      <c r="O17" s="35">
        <f>'план кожун на 2020 г. '!M17</f>
        <v>1</v>
      </c>
      <c r="P17" s="35">
        <f>'план кожун на 2020 г. '!N17</f>
        <v>3</v>
      </c>
      <c r="Q17" s="35">
        <f>'план кожун на 2020 г. '!O17</f>
        <v>23</v>
      </c>
      <c r="R17" s="35">
        <f>'план кожун на 2020 г. '!P17</f>
        <v>58</v>
      </c>
    </row>
    <row r="18" spans="1:19" s="4" customFormat="1" ht="18.75">
      <c r="A18" s="18" t="s">
        <v>57</v>
      </c>
      <c r="B18" s="12" t="s">
        <v>14</v>
      </c>
      <c r="C18" s="88">
        <f t="shared" si="1"/>
        <v>-693.69105000000036</v>
      </c>
      <c r="D18" s="85">
        <f>D19+D20+D23</f>
        <v>3471.3089499999996</v>
      </c>
      <c r="E18" s="60">
        <f>E19+E20+E23</f>
        <v>4165</v>
      </c>
      <c r="F18" s="33">
        <f t="shared" si="2"/>
        <v>4165</v>
      </c>
      <c r="G18" s="34">
        <f>G19+G20+G23</f>
        <v>27</v>
      </c>
      <c r="H18" s="34">
        <f t="shared" ref="H18:R18" si="6">H19+H20+H23</f>
        <v>133</v>
      </c>
      <c r="I18" s="43">
        <f t="shared" si="6"/>
        <v>462</v>
      </c>
      <c r="J18" s="34">
        <f t="shared" si="6"/>
        <v>246</v>
      </c>
      <c r="K18" s="34">
        <f t="shared" si="6"/>
        <v>322</v>
      </c>
      <c r="L18" s="43">
        <f t="shared" si="6"/>
        <v>338</v>
      </c>
      <c r="M18" s="34">
        <f t="shared" si="6"/>
        <v>326</v>
      </c>
      <c r="N18" s="34">
        <f t="shared" si="6"/>
        <v>247</v>
      </c>
      <c r="O18" s="43">
        <f t="shared" si="6"/>
        <v>176</v>
      </c>
      <c r="P18" s="34">
        <f t="shared" si="6"/>
        <v>528</v>
      </c>
      <c r="Q18" s="34">
        <f t="shared" si="6"/>
        <v>314</v>
      </c>
      <c r="R18" s="43">
        <f t="shared" si="6"/>
        <v>1046</v>
      </c>
    </row>
    <row r="19" spans="1:19" s="5" customFormat="1" ht="27" customHeight="1">
      <c r="A19" s="19" t="s">
        <v>58</v>
      </c>
      <c r="B19" s="13" t="s">
        <v>16</v>
      </c>
      <c r="C19" s="88">
        <f t="shared" si="1"/>
        <v>-55.405549999999948</v>
      </c>
      <c r="D19" s="89">
        <f>'[1]свод декабрь 2019'!$F$16</f>
        <v>704.59445000000005</v>
      </c>
      <c r="E19" s="39">
        <v>760</v>
      </c>
      <c r="F19" s="33">
        <f t="shared" si="2"/>
        <v>760</v>
      </c>
      <c r="G19" s="35">
        <f>'план свод СПС на 2020 г.'!E12</f>
        <v>8</v>
      </c>
      <c r="H19" s="35">
        <f>'план свод СПС на 2020 г.'!F12</f>
        <v>24</v>
      </c>
      <c r="I19" s="35">
        <f>'план свод СПС на 2020 г.'!G12</f>
        <v>33</v>
      </c>
      <c r="J19" s="35">
        <f>'план свод СПС на 2020 г.'!H12</f>
        <v>43</v>
      </c>
      <c r="K19" s="35">
        <f>'план свод СПС на 2020 г.'!I12</f>
        <v>58</v>
      </c>
      <c r="L19" s="35">
        <f>'план свод СПС на 2020 г.'!J12</f>
        <v>117</v>
      </c>
      <c r="M19" s="35">
        <f>'план свод СПС на 2020 г.'!K12</f>
        <v>66</v>
      </c>
      <c r="N19" s="35">
        <f>'план свод СПС на 2020 г.'!L12</f>
        <v>25</v>
      </c>
      <c r="O19" s="35">
        <f>'план свод СПС на 2020 г.'!M12</f>
        <v>37</v>
      </c>
      <c r="P19" s="35">
        <f>'план свод СПС на 2020 г.'!N12</f>
        <v>115</v>
      </c>
      <c r="Q19" s="35">
        <f>'план свод СПС на 2020 г.'!O12</f>
        <v>115</v>
      </c>
      <c r="R19" s="35">
        <f>'план свод СПС на 2020 г.'!P12</f>
        <v>119</v>
      </c>
    </row>
    <row r="20" spans="1:19" s="27" customFormat="1" ht="28.5" customHeight="1">
      <c r="A20" s="25" t="s">
        <v>59</v>
      </c>
      <c r="B20" s="95" t="s">
        <v>9</v>
      </c>
      <c r="C20" s="88">
        <f t="shared" si="1"/>
        <v>-531.69344999999998</v>
      </c>
      <c r="D20" s="90">
        <f>'[1]свод декабрь 2019'!$F$17</f>
        <v>1743.30655</v>
      </c>
      <c r="E20" s="39">
        <v>2275</v>
      </c>
      <c r="F20" s="33">
        <f t="shared" si="2"/>
        <v>2275</v>
      </c>
      <c r="G20" s="35">
        <f>'план кожун на 2020 г. '!E19</f>
        <v>0</v>
      </c>
      <c r="H20" s="35">
        <f>'план кожун на 2020 г. '!F19</f>
        <v>75</v>
      </c>
      <c r="I20" s="35">
        <f>'план кожун на 2020 г. '!G19</f>
        <v>324</v>
      </c>
      <c r="J20" s="35">
        <f>'план кожун на 2020 г. '!H19</f>
        <v>125</v>
      </c>
      <c r="K20" s="35">
        <f>'план кожун на 2020 г. '!I19</f>
        <v>185</v>
      </c>
      <c r="L20" s="35">
        <f>'план кожун на 2020 г. '!J19</f>
        <v>48</v>
      </c>
      <c r="M20" s="35">
        <f>'план кожун на 2020 г. '!K19</f>
        <v>194</v>
      </c>
      <c r="N20" s="35">
        <f>'план кожун на 2020 г. '!L19</f>
        <v>197</v>
      </c>
      <c r="O20" s="35">
        <f>'план кожун на 2020 г. '!M19</f>
        <v>69</v>
      </c>
      <c r="P20" s="35">
        <f>'план кожун на 2020 г. '!N19</f>
        <v>320</v>
      </c>
      <c r="Q20" s="35">
        <f>'план кожун на 2020 г. '!O19</f>
        <v>75</v>
      </c>
      <c r="R20" s="35">
        <f>'план кожун на 2020 г. '!P19</f>
        <v>663</v>
      </c>
    </row>
    <row r="21" spans="1:19" s="5" customFormat="1" ht="18.75" hidden="1">
      <c r="A21" s="19" t="s">
        <v>60</v>
      </c>
      <c r="B21" s="13" t="s">
        <v>17</v>
      </c>
      <c r="C21" s="88">
        <f t="shared" si="1"/>
        <v>0</v>
      </c>
      <c r="D21" s="89"/>
      <c r="E21" s="39"/>
      <c r="F21" s="33">
        <f t="shared" si="2"/>
        <v>0</v>
      </c>
      <c r="G21" s="35"/>
      <c r="H21" s="35"/>
      <c r="I21" s="44"/>
      <c r="J21" s="35"/>
      <c r="K21" s="35"/>
      <c r="L21" s="44"/>
      <c r="M21" s="35"/>
      <c r="N21" s="35"/>
      <c r="O21" s="44"/>
      <c r="P21" s="35"/>
      <c r="Q21" s="35"/>
      <c r="R21" s="44"/>
    </row>
    <row r="22" spans="1:19" s="5" customFormat="1" ht="18.75" hidden="1">
      <c r="A22" s="19" t="s">
        <v>61</v>
      </c>
      <c r="B22" s="13" t="s">
        <v>18</v>
      </c>
      <c r="C22" s="88">
        <f t="shared" si="1"/>
        <v>0</v>
      </c>
      <c r="D22" s="89"/>
      <c r="E22" s="39"/>
      <c r="F22" s="33">
        <f t="shared" si="2"/>
        <v>0</v>
      </c>
      <c r="G22" s="35"/>
      <c r="H22" s="35"/>
      <c r="I22" s="44"/>
      <c r="J22" s="35"/>
      <c r="K22" s="35"/>
      <c r="L22" s="44"/>
      <c r="M22" s="35"/>
      <c r="N22" s="35"/>
      <c r="O22" s="44"/>
      <c r="P22" s="35"/>
      <c r="Q22" s="35"/>
      <c r="R22" s="44"/>
    </row>
    <row r="23" spans="1:19" s="5" customFormat="1" ht="18.75">
      <c r="A23" s="19" t="s">
        <v>62</v>
      </c>
      <c r="B23" s="13" t="s">
        <v>19</v>
      </c>
      <c r="C23" s="88">
        <f t="shared" si="1"/>
        <v>-106.59204999999997</v>
      </c>
      <c r="D23" s="89">
        <f>D27+D28</f>
        <v>1023.40795</v>
      </c>
      <c r="E23" s="39">
        <v>1130</v>
      </c>
      <c r="F23" s="33">
        <f t="shared" si="2"/>
        <v>1130</v>
      </c>
      <c r="G23" s="35">
        <f>G27+G28</f>
        <v>19</v>
      </c>
      <c r="H23" s="35">
        <f t="shared" ref="H23:R23" si="7">H27+H28</f>
        <v>34</v>
      </c>
      <c r="I23" s="35">
        <f t="shared" si="7"/>
        <v>105</v>
      </c>
      <c r="J23" s="35">
        <f t="shared" si="7"/>
        <v>78</v>
      </c>
      <c r="K23" s="35">
        <f t="shared" si="7"/>
        <v>79</v>
      </c>
      <c r="L23" s="35">
        <f t="shared" si="7"/>
        <v>173</v>
      </c>
      <c r="M23" s="35">
        <f t="shared" si="7"/>
        <v>66</v>
      </c>
      <c r="N23" s="35">
        <f t="shared" si="7"/>
        <v>25</v>
      </c>
      <c r="O23" s="35">
        <f t="shared" si="7"/>
        <v>70</v>
      </c>
      <c r="P23" s="35">
        <f t="shared" si="7"/>
        <v>93</v>
      </c>
      <c r="Q23" s="35">
        <f t="shared" si="7"/>
        <v>124</v>
      </c>
      <c r="R23" s="35">
        <f t="shared" si="7"/>
        <v>264</v>
      </c>
    </row>
    <row r="24" spans="1:19" s="6" customFormat="1" ht="18.75" hidden="1">
      <c r="A24" s="20" t="s">
        <v>79</v>
      </c>
      <c r="B24" s="13" t="s">
        <v>19</v>
      </c>
      <c r="C24" s="88">
        <f t="shared" si="1"/>
        <v>0</v>
      </c>
      <c r="D24" s="13"/>
      <c r="E24" s="60"/>
      <c r="F24" s="33">
        <f t="shared" si="2"/>
        <v>0</v>
      </c>
      <c r="G24" s="34"/>
      <c r="H24" s="34"/>
      <c r="I24" s="43"/>
      <c r="J24" s="34"/>
      <c r="K24" s="34"/>
      <c r="L24" s="43"/>
      <c r="M24" s="34"/>
      <c r="N24" s="34"/>
      <c r="O24" s="43"/>
      <c r="P24" s="34"/>
      <c r="Q24" s="34"/>
      <c r="R24" s="43"/>
    </row>
    <row r="25" spans="1:19" s="5" customFormat="1" ht="18.75" hidden="1">
      <c r="A25" s="19" t="s">
        <v>80</v>
      </c>
      <c r="B25" s="13" t="s">
        <v>19</v>
      </c>
      <c r="C25" s="88">
        <f t="shared" si="1"/>
        <v>0</v>
      </c>
      <c r="D25" s="13"/>
      <c r="E25" s="39"/>
      <c r="F25" s="33">
        <f t="shared" si="2"/>
        <v>0</v>
      </c>
      <c r="G25" s="35"/>
      <c r="H25" s="35"/>
      <c r="I25" s="44"/>
      <c r="J25" s="35"/>
      <c r="K25" s="35"/>
      <c r="L25" s="44"/>
      <c r="M25" s="35"/>
      <c r="N25" s="35"/>
      <c r="O25" s="44"/>
      <c r="P25" s="35"/>
      <c r="Q25" s="35"/>
      <c r="R25" s="44"/>
    </row>
    <row r="26" spans="1:19" s="5" customFormat="1" ht="18.75" hidden="1">
      <c r="A26" s="19" t="s">
        <v>81</v>
      </c>
      <c r="B26" s="13" t="s">
        <v>19</v>
      </c>
      <c r="C26" s="88">
        <f t="shared" si="1"/>
        <v>0</v>
      </c>
      <c r="D26" s="13"/>
      <c r="E26" s="39"/>
      <c r="F26" s="33">
        <f t="shared" si="2"/>
        <v>0</v>
      </c>
      <c r="G26" s="35"/>
      <c r="H26" s="35"/>
      <c r="I26" s="44"/>
      <c r="J26" s="35"/>
      <c r="K26" s="35"/>
      <c r="L26" s="44"/>
      <c r="M26" s="35"/>
      <c r="N26" s="35"/>
      <c r="O26" s="44"/>
      <c r="P26" s="35"/>
      <c r="Q26" s="35"/>
      <c r="R26" s="44"/>
    </row>
    <row r="27" spans="1:19" s="5" customFormat="1" ht="18.75">
      <c r="A27" s="19"/>
      <c r="B27" s="95" t="s">
        <v>137</v>
      </c>
      <c r="C27" s="88">
        <f t="shared" si="1"/>
        <v>-43.442949999999939</v>
      </c>
      <c r="D27" s="83">
        <f>'[1]свод декабрь 2019'!$F$20</f>
        <v>266.55705000000006</v>
      </c>
      <c r="E27" s="39">
        <f>'план свод СПС на 2020 г.'!C14</f>
        <v>310</v>
      </c>
      <c r="F27" s="33">
        <f t="shared" si="2"/>
        <v>310</v>
      </c>
      <c r="G27" s="35">
        <f>'план свод СПС на 2020 г.'!E14</f>
        <v>2</v>
      </c>
      <c r="H27" s="35">
        <f>'план свод СПС на 2020 г.'!F14</f>
        <v>8</v>
      </c>
      <c r="I27" s="35">
        <f>'план свод СПС на 2020 г.'!G14</f>
        <v>71</v>
      </c>
      <c r="J27" s="35">
        <f>'план свод СПС на 2020 г.'!H14</f>
        <v>34</v>
      </c>
      <c r="K27" s="35">
        <f>'план свод СПС на 2020 г.'!I14</f>
        <v>14</v>
      </c>
      <c r="L27" s="35">
        <f>'план свод СПС на 2020 г.'!J14</f>
        <v>57</v>
      </c>
      <c r="M27" s="35">
        <f>'план свод СПС на 2020 г.'!K14</f>
        <v>23</v>
      </c>
      <c r="N27" s="35">
        <f>'план свод СПС на 2020 г.'!L14</f>
        <v>0</v>
      </c>
      <c r="O27" s="35">
        <f>'план свод СПС на 2020 г.'!M14</f>
        <v>32</v>
      </c>
      <c r="P27" s="35">
        <f>'план свод СПС на 2020 г.'!N14</f>
        <v>9</v>
      </c>
      <c r="Q27" s="35">
        <f>'план свод СПС на 2020 г.'!O14</f>
        <v>4</v>
      </c>
      <c r="R27" s="35">
        <f>'план свод СПС на 2020 г.'!P14</f>
        <v>56</v>
      </c>
    </row>
    <row r="28" spans="1:19" s="5" customFormat="1" ht="18.75">
      <c r="A28" s="19"/>
      <c r="B28" s="13" t="s">
        <v>133</v>
      </c>
      <c r="C28" s="88">
        <f t="shared" si="1"/>
        <v>-63.149100000000089</v>
      </c>
      <c r="D28" s="83">
        <f>'[1]свод декабрь 2019'!$F$19</f>
        <v>756.85089999999991</v>
      </c>
      <c r="E28" s="39">
        <f>'план свод СПС на 2020 г.'!C15</f>
        <v>820</v>
      </c>
      <c r="F28" s="33">
        <f t="shared" si="2"/>
        <v>820</v>
      </c>
      <c r="G28" s="35">
        <f>'план свод СПС на 2020 г.'!E15</f>
        <v>17</v>
      </c>
      <c r="H28" s="35">
        <f>'план свод СПС на 2020 г.'!F15</f>
        <v>26</v>
      </c>
      <c r="I28" s="35">
        <f>'план свод СПС на 2020 г.'!G15</f>
        <v>34</v>
      </c>
      <c r="J28" s="35">
        <f>'план свод СПС на 2020 г.'!H15</f>
        <v>44</v>
      </c>
      <c r="K28" s="35">
        <f>'план свод СПС на 2020 г.'!I15</f>
        <v>65</v>
      </c>
      <c r="L28" s="35">
        <f>'план свод СПС на 2020 г.'!J15</f>
        <v>116</v>
      </c>
      <c r="M28" s="35">
        <f>'план свод СПС на 2020 г.'!K15</f>
        <v>43</v>
      </c>
      <c r="N28" s="35">
        <f>'план свод СПС на 2020 г.'!L15</f>
        <v>25</v>
      </c>
      <c r="O28" s="35">
        <f>'план свод СПС на 2020 г.'!M15</f>
        <v>38</v>
      </c>
      <c r="P28" s="35">
        <f>'план свод СПС на 2020 г.'!N15</f>
        <v>84</v>
      </c>
      <c r="Q28" s="35">
        <f>'план свод СПС на 2020 г.'!O15</f>
        <v>120</v>
      </c>
      <c r="R28" s="35">
        <f>'план свод СПС на 2020 г.'!P15</f>
        <v>208</v>
      </c>
    </row>
    <row r="29" spans="1:19" s="4" customFormat="1" ht="31.15" customHeight="1">
      <c r="A29" s="18" t="s">
        <v>63</v>
      </c>
      <c r="B29" s="12" t="s">
        <v>21</v>
      </c>
      <c r="C29" s="88">
        <f t="shared" si="1"/>
        <v>404.91577999999981</v>
      </c>
      <c r="D29" s="84">
        <f>'[1]свод декабрь 2019'!$F$21</f>
        <v>3404.9157799999998</v>
      </c>
      <c r="E29" s="60">
        <v>3000</v>
      </c>
      <c r="F29" s="33">
        <f t="shared" si="2"/>
        <v>3000</v>
      </c>
      <c r="G29" s="34">
        <f>'план кожун на 2020 г. '!E25</f>
        <v>217</v>
      </c>
      <c r="H29" s="34">
        <f>'план кожун на 2020 г. '!F25</f>
        <v>232</v>
      </c>
      <c r="I29" s="34">
        <f>'план кожун на 2020 г. '!G25</f>
        <v>228</v>
      </c>
      <c r="J29" s="34">
        <f>'план кожун на 2020 г. '!H25</f>
        <v>342</v>
      </c>
      <c r="K29" s="34">
        <f>'план кожун на 2020 г. '!I25</f>
        <v>258</v>
      </c>
      <c r="L29" s="34">
        <f>'план кожун на 2020 г. '!J25</f>
        <v>253</v>
      </c>
      <c r="M29" s="34">
        <f>'план кожун на 2020 г. '!K25</f>
        <v>226</v>
      </c>
      <c r="N29" s="34">
        <f>'план кожун на 2020 г. '!L25</f>
        <v>301</v>
      </c>
      <c r="O29" s="34">
        <f>'план кожун на 2020 г. '!M25</f>
        <v>211</v>
      </c>
      <c r="P29" s="34">
        <f>'план кожун на 2020 г. '!N25</f>
        <v>284</v>
      </c>
      <c r="Q29" s="34">
        <f>'план кожун на 2020 г. '!O25</f>
        <v>217</v>
      </c>
      <c r="R29" s="34">
        <f>'план кожун на 2020 г. '!P25</f>
        <v>231</v>
      </c>
    </row>
    <row r="30" spans="1:19" s="4" customFormat="1" ht="53.25" hidden="1" customHeight="1">
      <c r="A30" s="18" t="s">
        <v>64</v>
      </c>
      <c r="B30" s="12" t="s">
        <v>22</v>
      </c>
      <c r="C30" s="88">
        <f t="shared" si="1"/>
        <v>0</v>
      </c>
      <c r="D30" s="12"/>
      <c r="E30" s="60"/>
      <c r="F30" s="33">
        <f t="shared" si="2"/>
        <v>0</v>
      </c>
      <c r="G30" s="34"/>
      <c r="H30" s="34"/>
      <c r="I30" s="43"/>
      <c r="J30" s="34"/>
      <c r="K30" s="34"/>
      <c r="L30" s="43"/>
      <c r="M30" s="34"/>
      <c r="N30" s="34"/>
      <c r="O30" s="43"/>
      <c r="P30" s="34"/>
      <c r="Q30" s="34"/>
      <c r="R30" s="43"/>
    </row>
    <row r="31" spans="1:19" ht="18.75">
      <c r="A31" s="18" t="s">
        <v>66</v>
      </c>
      <c r="B31" s="11" t="s">
        <v>15</v>
      </c>
      <c r="C31" s="88">
        <f t="shared" si="1"/>
        <v>731.7810999999997</v>
      </c>
      <c r="D31" s="88">
        <f>D32+D40+D46+D50+D51</f>
        <v>4009.7810999999997</v>
      </c>
      <c r="E31" s="60">
        <f>E32+E40+E46+E50+E51</f>
        <v>3278</v>
      </c>
      <c r="F31" s="33">
        <f t="shared" si="2"/>
        <v>3278</v>
      </c>
      <c r="G31" s="33">
        <f>G32+G40+G46+G50+G51</f>
        <v>68</v>
      </c>
      <c r="H31" s="33">
        <f t="shared" ref="H31:R31" si="8">H32+H40+H46+H50+H51</f>
        <v>86</v>
      </c>
      <c r="I31" s="33">
        <f t="shared" si="8"/>
        <v>321</v>
      </c>
      <c r="J31" s="33">
        <f t="shared" si="8"/>
        <v>110</v>
      </c>
      <c r="K31" s="33">
        <f t="shared" si="8"/>
        <v>162</v>
      </c>
      <c r="L31" s="33">
        <f t="shared" si="8"/>
        <v>426</v>
      </c>
      <c r="M31" s="33">
        <f t="shared" si="8"/>
        <v>128</v>
      </c>
      <c r="N31" s="33">
        <f t="shared" si="8"/>
        <v>137</v>
      </c>
      <c r="O31" s="33">
        <f t="shared" si="8"/>
        <v>528</v>
      </c>
      <c r="P31" s="33">
        <f t="shared" si="8"/>
        <v>300</v>
      </c>
      <c r="Q31" s="33">
        <f t="shared" si="8"/>
        <v>438</v>
      </c>
      <c r="R31" s="33">
        <f t="shared" si="8"/>
        <v>574</v>
      </c>
      <c r="S31" s="3"/>
    </row>
    <row r="32" spans="1:19" s="4" customFormat="1" ht="18.75">
      <c r="A32" s="18" t="s">
        <v>65</v>
      </c>
      <c r="B32" s="12" t="s">
        <v>23</v>
      </c>
      <c r="C32" s="88">
        <f t="shared" si="1"/>
        <v>-176.68358999999998</v>
      </c>
      <c r="D32" s="85">
        <f>D35+D38</f>
        <v>853.31641000000002</v>
      </c>
      <c r="E32" s="60">
        <f>E35+E38</f>
        <v>1030</v>
      </c>
      <c r="F32" s="33">
        <f t="shared" si="2"/>
        <v>1030</v>
      </c>
      <c r="G32" s="34">
        <f>G35+G38</f>
        <v>25</v>
      </c>
      <c r="H32" s="34">
        <f t="shared" ref="H32:R32" si="9">H35+H38</f>
        <v>33</v>
      </c>
      <c r="I32" s="43">
        <f t="shared" si="9"/>
        <v>81</v>
      </c>
      <c r="J32" s="34">
        <f t="shared" si="9"/>
        <v>35</v>
      </c>
      <c r="K32" s="34">
        <f t="shared" si="9"/>
        <v>47</v>
      </c>
      <c r="L32" s="43">
        <f t="shared" si="9"/>
        <v>107</v>
      </c>
      <c r="M32" s="34">
        <f t="shared" si="9"/>
        <v>20</v>
      </c>
      <c r="N32" s="34">
        <f t="shared" si="9"/>
        <v>31</v>
      </c>
      <c r="O32" s="43">
        <f t="shared" si="9"/>
        <v>68</v>
      </c>
      <c r="P32" s="34">
        <f t="shared" si="9"/>
        <v>118</v>
      </c>
      <c r="Q32" s="34">
        <f t="shared" si="9"/>
        <v>168</v>
      </c>
      <c r="R32" s="43">
        <f t="shared" si="9"/>
        <v>297</v>
      </c>
    </row>
    <row r="33" spans="1:18" s="5" customFormat="1" ht="18.75" hidden="1">
      <c r="A33" s="19" t="s">
        <v>82</v>
      </c>
      <c r="B33" s="13" t="s">
        <v>78</v>
      </c>
      <c r="C33" s="88">
        <f t="shared" si="1"/>
        <v>0</v>
      </c>
      <c r="D33" s="13"/>
      <c r="E33" s="39"/>
      <c r="F33" s="33">
        <f t="shared" si="2"/>
        <v>0</v>
      </c>
      <c r="G33" s="35"/>
      <c r="H33" s="35"/>
      <c r="I33" s="44"/>
      <c r="J33" s="35"/>
      <c r="K33" s="35"/>
      <c r="L33" s="44"/>
      <c r="M33" s="35"/>
      <c r="N33" s="35"/>
      <c r="O33" s="44"/>
      <c r="P33" s="35"/>
      <c r="Q33" s="35"/>
      <c r="R33" s="44"/>
    </row>
    <row r="34" spans="1:18" s="5" customFormat="1" ht="18.75" hidden="1">
      <c r="A34" s="19" t="s">
        <v>83</v>
      </c>
      <c r="B34" s="13" t="s">
        <v>39</v>
      </c>
      <c r="C34" s="88">
        <f t="shared" si="1"/>
        <v>0</v>
      </c>
      <c r="D34" s="13"/>
      <c r="E34" s="39"/>
      <c r="F34" s="33">
        <f t="shared" si="2"/>
        <v>0</v>
      </c>
      <c r="G34" s="35"/>
      <c r="H34" s="35"/>
      <c r="I34" s="44"/>
      <c r="J34" s="35"/>
      <c r="K34" s="35"/>
      <c r="L34" s="44"/>
      <c r="M34" s="35"/>
      <c r="N34" s="35"/>
      <c r="O34" s="44"/>
      <c r="P34" s="35"/>
      <c r="Q34" s="35"/>
      <c r="R34" s="44"/>
    </row>
    <row r="35" spans="1:18" s="5" customFormat="1" ht="18.75">
      <c r="A35" s="19" t="s">
        <v>84</v>
      </c>
      <c r="B35" s="48" t="s">
        <v>40</v>
      </c>
      <c r="C35" s="88">
        <f t="shared" si="1"/>
        <v>-138.87654999999995</v>
      </c>
      <c r="D35" s="87">
        <f>'[1]свод декабрь 2019'!$F$31</f>
        <v>791.12345000000005</v>
      </c>
      <c r="E35" s="39">
        <v>930</v>
      </c>
      <c r="F35" s="33">
        <f t="shared" si="2"/>
        <v>930</v>
      </c>
      <c r="G35" s="35">
        <f>'план кожун на 2020 г. '!E31</f>
        <v>25</v>
      </c>
      <c r="H35" s="35">
        <f>'план кожун на 2020 г. '!F31</f>
        <v>33</v>
      </c>
      <c r="I35" s="35">
        <f>'план кожун на 2020 г. '!G31</f>
        <v>63</v>
      </c>
      <c r="J35" s="35">
        <f>'план кожун на 2020 г. '!H31</f>
        <v>35</v>
      </c>
      <c r="K35" s="35">
        <f>'план кожун на 2020 г. '!I31</f>
        <v>47</v>
      </c>
      <c r="L35" s="35">
        <f>'план кожун на 2020 г. '!J31</f>
        <v>72</v>
      </c>
      <c r="M35" s="35">
        <f>'план кожун на 2020 г. '!K31</f>
        <v>20</v>
      </c>
      <c r="N35" s="35">
        <f>'план кожун на 2020 г. '!L31</f>
        <v>31</v>
      </c>
      <c r="O35" s="35">
        <f>'план кожун на 2020 г. '!M31</f>
        <v>48</v>
      </c>
      <c r="P35" s="35">
        <f>'план кожун на 2020 г. '!N31</f>
        <v>118</v>
      </c>
      <c r="Q35" s="35">
        <f>'план кожун на 2020 г. '!O31</f>
        <v>168</v>
      </c>
      <c r="R35" s="35">
        <f>'план кожун на 2020 г. '!P31</f>
        <v>270</v>
      </c>
    </row>
    <row r="36" spans="1:18" s="5" customFormat="1" ht="56.25" hidden="1">
      <c r="A36" s="19" t="s">
        <v>90</v>
      </c>
      <c r="B36" s="13" t="s">
        <v>88</v>
      </c>
      <c r="C36" s="88">
        <f t="shared" si="1"/>
        <v>0</v>
      </c>
      <c r="D36" s="13"/>
      <c r="E36" s="39"/>
      <c r="F36" s="33">
        <f t="shared" si="2"/>
        <v>0</v>
      </c>
      <c r="G36" s="35"/>
      <c r="H36" s="35"/>
      <c r="I36" s="44"/>
      <c r="J36" s="35"/>
      <c r="K36" s="35"/>
      <c r="L36" s="44"/>
      <c r="M36" s="35"/>
      <c r="N36" s="35"/>
      <c r="O36" s="44"/>
      <c r="P36" s="35"/>
      <c r="Q36" s="35"/>
      <c r="R36" s="44"/>
    </row>
    <row r="37" spans="1:18" s="5" customFormat="1" ht="37.5" hidden="1">
      <c r="A37" s="19" t="s">
        <v>91</v>
      </c>
      <c r="B37" s="13" t="s">
        <v>89</v>
      </c>
      <c r="C37" s="88">
        <f t="shared" si="1"/>
        <v>0</v>
      </c>
      <c r="D37" s="13"/>
      <c r="E37" s="39"/>
      <c r="F37" s="33">
        <f t="shared" si="2"/>
        <v>0</v>
      </c>
      <c r="G37" s="35"/>
      <c r="H37" s="35"/>
      <c r="I37" s="44"/>
      <c r="J37" s="35"/>
      <c r="K37" s="35"/>
      <c r="L37" s="44"/>
      <c r="M37" s="35"/>
      <c r="N37" s="35"/>
      <c r="O37" s="44"/>
      <c r="P37" s="35"/>
      <c r="Q37" s="35"/>
      <c r="R37" s="44"/>
    </row>
    <row r="38" spans="1:18" s="5" customFormat="1" ht="18.75" customHeight="1">
      <c r="A38" s="19" t="s">
        <v>85</v>
      </c>
      <c r="B38" s="48" t="s">
        <v>41</v>
      </c>
      <c r="C38" s="88">
        <f t="shared" si="1"/>
        <v>-37.807040000000001</v>
      </c>
      <c r="D38" s="87">
        <f>'[1]свод декабрь 2019'!$F$32</f>
        <v>62.192959999999999</v>
      </c>
      <c r="E38" s="39">
        <v>100</v>
      </c>
      <c r="F38" s="33">
        <f t="shared" si="2"/>
        <v>100</v>
      </c>
      <c r="G38" s="35">
        <f>'план кожун на 2020 г. '!E34</f>
        <v>0</v>
      </c>
      <c r="H38" s="35">
        <f>'план кожун на 2020 г. '!F34</f>
        <v>0</v>
      </c>
      <c r="I38" s="35">
        <f>'план кожун на 2020 г. '!G34</f>
        <v>18</v>
      </c>
      <c r="J38" s="35">
        <f>'план кожун на 2020 г. '!H34</f>
        <v>0</v>
      </c>
      <c r="K38" s="35">
        <f>'план кожун на 2020 г. '!I34</f>
        <v>0</v>
      </c>
      <c r="L38" s="35">
        <f>'план кожун на 2020 г. '!J34</f>
        <v>35</v>
      </c>
      <c r="M38" s="35">
        <f>'план кожун на 2020 г. '!K34</f>
        <v>0</v>
      </c>
      <c r="N38" s="35">
        <f>'план кожун на 2020 г. '!L34</f>
        <v>0</v>
      </c>
      <c r="O38" s="35">
        <f>'план кожун на 2020 г. '!M34</f>
        <v>20</v>
      </c>
      <c r="P38" s="35">
        <f>'план кожун на 2020 г. '!N34</f>
        <v>0</v>
      </c>
      <c r="Q38" s="35">
        <f>'план кожун на 2020 г. '!O34</f>
        <v>0</v>
      </c>
      <c r="R38" s="35">
        <f>'план кожун на 2020 г. '!P34</f>
        <v>27</v>
      </c>
    </row>
    <row r="39" spans="1:18" s="5" customFormat="1" ht="37.5" hidden="1">
      <c r="A39" s="19" t="s">
        <v>86</v>
      </c>
      <c r="B39" s="13" t="s">
        <v>42</v>
      </c>
      <c r="C39" s="88">
        <f t="shared" si="1"/>
        <v>0</v>
      </c>
      <c r="D39" s="13"/>
      <c r="E39" s="39"/>
      <c r="F39" s="33">
        <f t="shared" si="2"/>
        <v>0</v>
      </c>
      <c r="G39" s="35"/>
      <c r="H39" s="35"/>
      <c r="I39" s="44"/>
      <c r="J39" s="35"/>
      <c r="K39" s="35"/>
      <c r="L39" s="44"/>
      <c r="M39" s="35"/>
      <c r="N39" s="35"/>
      <c r="O39" s="44"/>
      <c r="P39" s="35"/>
      <c r="Q39" s="35"/>
      <c r="R39" s="44"/>
    </row>
    <row r="40" spans="1:18" s="4" customFormat="1" ht="41.25" customHeight="1">
      <c r="A40" s="18" t="s">
        <v>67</v>
      </c>
      <c r="B40" s="12" t="s">
        <v>24</v>
      </c>
      <c r="C40" s="88">
        <f t="shared" si="1"/>
        <v>369.09054999999989</v>
      </c>
      <c r="D40" s="85">
        <f>D41</f>
        <v>1088.0905499999999</v>
      </c>
      <c r="E40" s="60">
        <f>E41</f>
        <v>719</v>
      </c>
      <c r="F40" s="33">
        <f t="shared" si="2"/>
        <v>719</v>
      </c>
      <c r="G40" s="34">
        <f>G41</f>
        <v>0</v>
      </c>
      <c r="H40" s="34">
        <f t="shared" ref="H40:R40" si="10">H41</f>
        <v>0</v>
      </c>
      <c r="I40" s="34">
        <f t="shared" si="10"/>
        <v>66</v>
      </c>
      <c r="J40" s="34">
        <f t="shared" si="10"/>
        <v>0</v>
      </c>
      <c r="K40" s="34">
        <f t="shared" si="10"/>
        <v>49</v>
      </c>
      <c r="L40" s="34">
        <f t="shared" si="10"/>
        <v>101</v>
      </c>
      <c r="M40" s="34">
        <f t="shared" si="10"/>
        <v>0</v>
      </c>
      <c r="N40" s="34">
        <f t="shared" si="10"/>
        <v>0</v>
      </c>
      <c r="O40" s="34">
        <f t="shared" si="10"/>
        <v>77</v>
      </c>
      <c r="P40" s="34">
        <f t="shared" si="10"/>
        <v>80</v>
      </c>
      <c r="Q40" s="34">
        <f t="shared" si="10"/>
        <v>213</v>
      </c>
      <c r="R40" s="34">
        <f t="shared" si="10"/>
        <v>133</v>
      </c>
    </row>
    <row r="41" spans="1:18" s="5" customFormat="1" ht="42.75" customHeight="1">
      <c r="A41" s="19" t="s">
        <v>68</v>
      </c>
      <c r="B41" s="13" t="s">
        <v>25</v>
      </c>
      <c r="C41" s="88">
        <f t="shared" si="1"/>
        <v>369.09054999999989</v>
      </c>
      <c r="D41" s="83">
        <f>'[1]свод декабрь 2019'!$F$35</f>
        <v>1088.0905499999999</v>
      </c>
      <c r="E41" s="39">
        <v>719</v>
      </c>
      <c r="F41" s="33">
        <f t="shared" si="2"/>
        <v>719</v>
      </c>
      <c r="G41" s="35">
        <f>'план кожун на 2020 г. '!E37</f>
        <v>0</v>
      </c>
      <c r="H41" s="35">
        <f>'план кожун на 2020 г. '!F37</f>
        <v>0</v>
      </c>
      <c r="I41" s="35">
        <f>'план кожун на 2020 г. '!G37</f>
        <v>66</v>
      </c>
      <c r="J41" s="35">
        <f>'план кожун на 2020 г. '!H37</f>
        <v>0</v>
      </c>
      <c r="K41" s="35">
        <f>'план кожун на 2020 г. '!I37</f>
        <v>49</v>
      </c>
      <c r="L41" s="35">
        <f>'план кожун на 2020 г. '!J37</f>
        <v>101</v>
      </c>
      <c r="M41" s="35">
        <f>'план кожун на 2020 г. '!K37</f>
        <v>0</v>
      </c>
      <c r="N41" s="35">
        <f>'план кожун на 2020 г. '!L37</f>
        <v>0</v>
      </c>
      <c r="O41" s="35">
        <f>'план кожун на 2020 г. '!M37</f>
        <v>77</v>
      </c>
      <c r="P41" s="35">
        <f>'план кожун на 2020 г. '!N37</f>
        <v>80</v>
      </c>
      <c r="Q41" s="35">
        <f>'план кожун на 2020 г. '!O37</f>
        <v>213</v>
      </c>
      <c r="R41" s="35">
        <f>'план кожун на 2020 г. '!P37</f>
        <v>133</v>
      </c>
    </row>
    <row r="42" spans="1:18" s="5" customFormat="1" ht="18.75" hidden="1">
      <c r="A42" s="19" t="s">
        <v>69</v>
      </c>
      <c r="B42" s="13" t="s">
        <v>26</v>
      </c>
      <c r="C42" s="88">
        <f t="shared" si="1"/>
        <v>0</v>
      </c>
      <c r="D42" s="13"/>
      <c r="E42" s="39"/>
      <c r="F42" s="33">
        <f t="shared" si="2"/>
        <v>0</v>
      </c>
      <c r="G42" s="35"/>
      <c r="H42" s="35"/>
      <c r="I42" s="44"/>
      <c r="J42" s="35"/>
      <c r="K42" s="35"/>
      <c r="L42" s="44"/>
      <c r="M42" s="35"/>
      <c r="N42" s="35"/>
      <c r="O42" s="44"/>
      <c r="P42" s="35"/>
      <c r="Q42" s="35"/>
      <c r="R42" s="44"/>
    </row>
    <row r="43" spans="1:18" s="5" customFormat="1" ht="18.75" hidden="1">
      <c r="A43" s="19" t="s">
        <v>70</v>
      </c>
      <c r="B43" s="13" t="s">
        <v>27</v>
      </c>
      <c r="C43" s="88">
        <f t="shared" si="1"/>
        <v>0</v>
      </c>
      <c r="D43" s="13"/>
      <c r="E43" s="39"/>
      <c r="F43" s="33">
        <f t="shared" si="2"/>
        <v>0</v>
      </c>
      <c r="G43" s="35"/>
      <c r="H43" s="35"/>
      <c r="I43" s="44"/>
      <c r="J43" s="35"/>
      <c r="K43" s="35"/>
      <c r="L43" s="44"/>
      <c r="M43" s="35"/>
      <c r="N43" s="35"/>
      <c r="O43" s="44"/>
      <c r="P43" s="35"/>
      <c r="Q43" s="35"/>
      <c r="R43" s="44"/>
    </row>
    <row r="44" spans="1:18" s="4" customFormat="1" ht="36" hidden="1" customHeight="1">
      <c r="A44" s="18" t="s">
        <v>71</v>
      </c>
      <c r="B44" s="12" t="s">
        <v>28</v>
      </c>
      <c r="C44" s="88">
        <f t="shared" si="1"/>
        <v>0</v>
      </c>
      <c r="D44" s="12"/>
      <c r="E44" s="60"/>
      <c r="F44" s="33">
        <f t="shared" si="2"/>
        <v>0</v>
      </c>
      <c r="G44" s="34"/>
      <c r="H44" s="34"/>
      <c r="I44" s="43"/>
      <c r="J44" s="34"/>
      <c r="K44" s="34"/>
      <c r="L44" s="43"/>
      <c r="M44" s="34"/>
      <c r="N44" s="34"/>
      <c r="O44" s="43"/>
      <c r="P44" s="34"/>
      <c r="Q44" s="34"/>
      <c r="R44" s="43"/>
    </row>
    <row r="45" spans="1:18" s="5" customFormat="1" ht="18.75" hidden="1">
      <c r="A45" s="19" t="s">
        <v>72</v>
      </c>
      <c r="B45" s="13" t="s">
        <v>29</v>
      </c>
      <c r="C45" s="88">
        <f t="shared" si="1"/>
        <v>0</v>
      </c>
      <c r="D45" s="13"/>
      <c r="E45" s="39"/>
      <c r="F45" s="33">
        <f t="shared" si="2"/>
        <v>0</v>
      </c>
      <c r="G45" s="35"/>
      <c r="H45" s="35"/>
      <c r="I45" s="44"/>
      <c r="J45" s="35"/>
      <c r="K45" s="35"/>
      <c r="L45" s="44"/>
      <c r="M45" s="35"/>
      <c r="N45" s="35"/>
      <c r="O45" s="44"/>
      <c r="P45" s="35"/>
      <c r="Q45" s="35"/>
      <c r="R45" s="44"/>
    </row>
    <row r="46" spans="1:18" s="4" customFormat="1" ht="36.75" customHeight="1">
      <c r="A46" s="18" t="s">
        <v>73</v>
      </c>
      <c r="B46" s="12" t="s">
        <v>30</v>
      </c>
      <c r="C46" s="88">
        <f t="shared" si="1"/>
        <v>-118.64919</v>
      </c>
      <c r="D46" s="85">
        <f>D48</f>
        <v>93.350809999999996</v>
      </c>
      <c r="E46" s="60">
        <f>E48</f>
        <v>212</v>
      </c>
      <c r="F46" s="33">
        <f t="shared" si="2"/>
        <v>212</v>
      </c>
      <c r="G46" s="34">
        <f>G48</f>
        <v>0</v>
      </c>
      <c r="H46" s="34">
        <f t="shared" ref="H46:R46" si="11">H48</f>
        <v>0</v>
      </c>
      <c r="I46" s="34">
        <f t="shared" si="11"/>
        <v>27</v>
      </c>
      <c r="J46" s="34">
        <f t="shared" si="11"/>
        <v>0</v>
      </c>
      <c r="K46" s="34">
        <f t="shared" si="11"/>
        <v>0</v>
      </c>
      <c r="L46" s="34">
        <f t="shared" si="11"/>
        <v>21</v>
      </c>
      <c r="M46" s="34">
        <f t="shared" si="11"/>
        <v>0</v>
      </c>
      <c r="N46" s="34">
        <f t="shared" si="11"/>
        <v>0</v>
      </c>
      <c r="O46" s="34">
        <f t="shared" si="11"/>
        <v>100</v>
      </c>
      <c r="P46" s="34">
        <f t="shared" si="11"/>
        <v>0</v>
      </c>
      <c r="Q46" s="34">
        <f t="shared" si="11"/>
        <v>0</v>
      </c>
      <c r="R46" s="34">
        <f t="shared" si="11"/>
        <v>64</v>
      </c>
    </row>
    <row r="47" spans="1:18" s="8" customFormat="1" ht="36.75" hidden="1" customHeight="1">
      <c r="A47" s="19" t="s">
        <v>74</v>
      </c>
      <c r="B47" s="13" t="s">
        <v>43</v>
      </c>
      <c r="C47" s="88">
        <f t="shared" si="1"/>
        <v>0</v>
      </c>
      <c r="D47" s="13"/>
      <c r="E47" s="39"/>
      <c r="F47" s="33">
        <f t="shared" si="2"/>
        <v>0</v>
      </c>
      <c r="G47" s="35"/>
      <c r="H47" s="35"/>
      <c r="I47" s="44"/>
      <c r="J47" s="35"/>
      <c r="K47" s="35"/>
      <c r="L47" s="44"/>
      <c r="M47" s="35"/>
      <c r="N47" s="35"/>
      <c r="O47" s="44"/>
      <c r="P47" s="35"/>
      <c r="Q47" s="35"/>
      <c r="R47" s="44"/>
    </row>
    <row r="48" spans="1:18" s="8" customFormat="1" ht="27.6" customHeight="1">
      <c r="A48" s="19" t="s">
        <v>87</v>
      </c>
      <c r="B48" s="48" t="s">
        <v>44</v>
      </c>
      <c r="C48" s="88">
        <f t="shared" si="1"/>
        <v>-118.64919</v>
      </c>
      <c r="D48" s="87">
        <f>'[1]свод декабрь 2019'!$F$38</f>
        <v>93.350809999999996</v>
      </c>
      <c r="E48" s="39">
        <v>212</v>
      </c>
      <c r="F48" s="33">
        <f t="shared" si="2"/>
        <v>212</v>
      </c>
      <c r="G48" s="35">
        <f>'план кожун на 2020 г. '!E44</f>
        <v>0</v>
      </c>
      <c r="H48" s="35">
        <f>'план кожун на 2020 г. '!F44</f>
        <v>0</v>
      </c>
      <c r="I48" s="35">
        <f>'план кожун на 2020 г. '!G44</f>
        <v>27</v>
      </c>
      <c r="J48" s="35">
        <f>'план кожун на 2020 г. '!H44</f>
        <v>0</v>
      </c>
      <c r="K48" s="35">
        <f>'план кожун на 2020 г. '!I44</f>
        <v>0</v>
      </c>
      <c r="L48" s="35">
        <f>'план кожун на 2020 г. '!J44</f>
        <v>21</v>
      </c>
      <c r="M48" s="35">
        <f>'план кожун на 2020 г. '!K44</f>
        <v>0</v>
      </c>
      <c r="N48" s="35">
        <f>'план кожун на 2020 г. '!L44</f>
        <v>0</v>
      </c>
      <c r="O48" s="35">
        <f>'план кожун на 2020 г. '!M44</f>
        <v>100</v>
      </c>
      <c r="P48" s="35">
        <f>'план кожун на 2020 г. '!N44</f>
        <v>0</v>
      </c>
      <c r="Q48" s="35">
        <f>'план кожун на 2020 г. '!O44</f>
        <v>0</v>
      </c>
      <c r="R48" s="35">
        <f>'план кожун на 2020 г. '!P44</f>
        <v>64</v>
      </c>
    </row>
    <row r="49" spans="1:18" s="4" customFormat="1" ht="18.75" hidden="1">
      <c r="A49" s="18" t="s">
        <v>75</v>
      </c>
      <c r="B49" s="12" t="s">
        <v>31</v>
      </c>
      <c r="C49" s="88">
        <f t="shared" si="1"/>
        <v>0</v>
      </c>
      <c r="D49" s="12"/>
      <c r="E49" s="60"/>
      <c r="F49" s="33">
        <f t="shared" si="2"/>
        <v>0</v>
      </c>
      <c r="G49" s="34"/>
      <c r="H49" s="34"/>
      <c r="I49" s="43"/>
      <c r="J49" s="34"/>
      <c r="K49" s="34"/>
      <c r="L49" s="43"/>
      <c r="M49" s="34"/>
      <c r="N49" s="34"/>
      <c r="O49" s="43"/>
      <c r="P49" s="34"/>
      <c r="Q49" s="34"/>
      <c r="R49" s="43"/>
    </row>
    <row r="50" spans="1:18" s="4" customFormat="1" ht="18.75">
      <c r="A50" s="18" t="s">
        <v>76</v>
      </c>
      <c r="B50" s="12" t="s">
        <v>32</v>
      </c>
      <c r="C50" s="88">
        <f t="shared" si="1"/>
        <v>604.45861000000014</v>
      </c>
      <c r="D50" s="84">
        <f>'[1]свод декабрь 2019'!$F$39</f>
        <v>1641.4586100000001</v>
      </c>
      <c r="E50" s="60">
        <v>1037</v>
      </c>
      <c r="F50" s="33">
        <f t="shared" si="2"/>
        <v>1037</v>
      </c>
      <c r="G50" s="34">
        <f>'план кожун на 2020 г. '!E46</f>
        <v>32</v>
      </c>
      <c r="H50" s="34">
        <f>'план кожун на 2020 г. '!F46</f>
        <v>33</v>
      </c>
      <c r="I50" s="34">
        <f>'план кожун на 2020 г. '!G46</f>
        <v>120</v>
      </c>
      <c r="J50" s="34">
        <f>'план кожун на 2020 г. '!H46</f>
        <v>53</v>
      </c>
      <c r="K50" s="34">
        <f>'план кожун на 2020 г. '!I46</f>
        <v>40</v>
      </c>
      <c r="L50" s="34">
        <f>'план кожун на 2020 г. '!J46</f>
        <v>132</v>
      </c>
      <c r="M50" s="34">
        <f>'план кожун на 2020 г. '!K46</f>
        <v>91</v>
      </c>
      <c r="N50" s="34">
        <f>'план кожун на 2020 г. '!L46</f>
        <v>97</v>
      </c>
      <c r="O50" s="34">
        <f>'план кожун на 2020 г. '!M46</f>
        <v>261</v>
      </c>
      <c r="P50" s="34">
        <f>'план кожун на 2020 г. '!N46</f>
        <v>76</v>
      </c>
      <c r="Q50" s="34">
        <f>'план кожун на 2020 г. '!O46</f>
        <v>30</v>
      </c>
      <c r="R50" s="34">
        <f>'план кожун на 2020 г. '!P46</f>
        <v>72</v>
      </c>
    </row>
    <row r="51" spans="1:18" s="4" customFormat="1" ht="18.75">
      <c r="A51" s="18" t="s">
        <v>77</v>
      </c>
      <c r="B51" s="12" t="s">
        <v>33</v>
      </c>
      <c r="C51" s="88">
        <f t="shared" si="1"/>
        <v>53.564720000000023</v>
      </c>
      <c r="D51" s="84">
        <f>'[1]свод декабрь 2019'!$F$51</f>
        <v>333.56472000000002</v>
      </c>
      <c r="E51" s="60">
        <v>280</v>
      </c>
      <c r="F51" s="33">
        <f t="shared" si="2"/>
        <v>280</v>
      </c>
      <c r="G51" s="34">
        <f>'план свод СПС на 2020 г.'!E18</f>
        <v>11</v>
      </c>
      <c r="H51" s="34">
        <f>'план свод СПС на 2020 г.'!F18</f>
        <v>20</v>
      </c>
      <c r="I51" s="34">
        <f>'план свод СПС на 2020 г.'!G18</f>
        <v>27</v>
      </c>
      <c r="J51" s="34">
        <f>'план свод СПС на 2020 г.'!H18</f>
        <v>22</v>
      </c>
      <c r="K51" s="34">
        <f>'план свод СПС на 2020 г.'!I18</f>
        <v>26</v>
      </c>
      <c r="L51" s="34">
        <f>'план свод СПС на 2020 г.'!J18</f>
        <v>65</v>
      </c>
      <c r="M51" s="34">
        <f>'план свод СПС на 2020 г.'!K18</f>
        <v>17</v>
      </c>
      <c r="N51" s="34">
        <f>'план свод СПС на 2020 г.'!L18</f>
        <v>9</v>
      </c>
      <c r="O51" s="34">
        <f>'план свод СПС на 2020 г.'!M18</f>
        <v>22</v>
      </c>
      <c r="P51" s="34">
        <f>'план свод СПС на 2020 г.'!N18</f>
        <v>26</v>
      </c>
      <c r="Q51" s="34">
        <f>'план свод СПС на 2020 г.'!O18</f>
        <v>27</v>
      </c>
      <c r="R51" s="34">
        <f>'план свод СПС на 2020 г.'!P18</f>
        <v>8</v>
      </c>
    </row>
    <row r="52" spans="1:18" ht="45.75" customHeight="1" thickBot="1">
      <c r="A52" s="21"/>
      <c r="B52" s="15" t="s">
        <v>34</v>
      </c>
      <c r="C52" s="88">
        <f t="shared" si="1"/>
        <v>-1294.0512499999968</v>
      </c>
      <c r="D52" s="91">
        <f>D6+D31</f>
        <v>51243.948750000003</v>
      </c>
      <c r="E52" s="61">
        <f>E6+E31</f>
        <v>52538</v>
      </c>
      <c r="F52" s="33">
        <f t="shared" si="2"/>
        <v>52538</v>
      </c>
      <c r="G52" s="37">
        <f>G6+G31</f>
        <v>2220</v>
      </c>
      <c r="H52" s="37">
        <f t="shared" ref="H52:R52" si="12">H6+H31</f>
        <v>4200</v>
      </c>
      <c r="I52" s="45">
        <f t="shared" si="12"/>
        <v>4686</v>
      </c>
      <c r="J52" s="37">
        <f t="shared" si="12"/>
        <v>4072</v>
      </c>
      <c r="K52" s="37">
        <f t="shared" si="12"/>
        <v>4597</v>
      </c>
      <c r="L52" s="45">
        <f t="shared" si="12"/>
        <v>4891</v>
      </c>
      <c r="M52" s="37">
        <f t="shared" si="12"/>
        <v>5723</v>
      </c>
      <c r="N52" s="37">
        <f t="shared" si="12"/>
        <v>2978</v>
      </c>
      <c r="O52" s="45">
        <f t="shared" si="12"/>
        <v>2986</v>
      </c>
      <c r="P52" s="37">
        <f t="shared" si="12"/>
        <v>4280</v>
      </c>
      <c r="Q52" s="37">
        <f t="shared" si="12"/>
        <v>4275</v>
      </c>
      <c r="R52" s="45">
        <f t="shared" si="12"/>
        <v>7630</v>
      </c>
    </row>
    <row r="53" spans="1:18" s="4" customFormat="1" ht="39.75" customHeight="1">
      <c r="A53" s="22"/>
      <c r="B53" s="16" t="s">
        <v>35</v>
      </c>
      <c r="C53" s="88">
        <f t="shared" si="1"/>
        <v>-398.59018999999989</v>
      </c>
      <c r="D53" s="92">
        <f>D11</f>
        <v>3822.4098100000001</v>
      </c>
      <c r="E53" s="59">
        <f>E11</f>
        <v>4221</v>
      </c>
      <c r="F53" s="33">
        <f t="shared" si="2"/>
        <v>4221</v>
      </c>
      <c r="G53" s="82">
        <f>G11</f>
        <v>358</v>
      </c>
      <c r="H53" s="82">
        <f t="shared" ref="H53:R53" si="13">H11</f>
        <v>283</v>
      </c>
      <c r="I53" s="42">
        <f t="shared" si="13"/>
        <v>282</v>
      </c>
      <c r="J53" s="82">
        <f t="shared" si="13"/>
        <v>292</v>
      </c>
      <c r="K53" s="82">
        <f t="shared" si="13"/>
        <v>309</v>
      </c>
      <c r="L53" s="42">
        <f t="shared" si="13"/>
        <v>280</v>
      </c>
      <c r="M53" s="82">
        <f t="shared" si="13"/>
        <v>329</v>
      </c>
      <c r="N53" s="82">
        <f t="shared" si="13"/>
        <v>337</v>
      </c>
      <c r="O53" s="42">
        <f t="shared" si="13"/>
        <v>364</v>
      </c>
      <c r="P53" s="82">
        <f t="shared" si="13"/>
        <v>338</v>
      </c>
      <c r="Q53" s="82">
        <f t="shared" si="13"/>
        <v>338</v>
      </c>
      <c r="R53" s="42">
        <f t="shared" si="13"/>
        <v>711</v>
      </c>
    </row>
    <row r="54" spans="1:18" s="4" customFormat="1" ht="39.75" customHeight="1" thickBot="1">
      <c r="A54" s="22"/>
      <c r="B54" s="16" t="s">
        <v>36</v>
      </c>
      <c r="C54" s="88">
        <f t="shared" si="1"/>
        <v>-895.46105999999418</v>
      </c>
      <c r="D54" s="92">
        <f>D52-D53</f>
        <v>47421.538940000006</v>
      </c>
      <c r="E54" s="93">
        <f>E52-E53</f>
        <v>48317</v>
      </c>
      <c r="F54" s="33">
        <f t="shared" si="2"/>
        <v>48317</v>
      </c>
      <c r="G54" s="38">
        <f>G52-G53</f>
        <v>1862</v>
      </c>
      <c r="H54" s="38">
        <f t="shared" ref="H54:R54" si="14">H52-H53</f>
        <v>3917</v>
      </c>
      <c r="I54" s="46">
        <f t="shared" si="14"/>
        <v>4404</v>
      </c>
      <c r="J54" s="38">
        <f t="shared" si="14"/>
        <v>3780</v>
      </c>
      <c r="K54" s="38">
        <f t="shared" si="14"/>
        <v>4288</v>
      </c>
      <c r="L54" s="46">
        <f t="shared" si="14"/>
        <v>4611</v>
      </c>
      <c r="M54" s="38">
        <f t="shared" si="14"/>
        <v>5394</v>
      </c>
      <c r="N54" s="38">
        <f t="shared" si="14"/>
        <v>2641</v>
      </c>
      <c r="O54" s="46">
        <f t="shared" si="14"/>
        <v>2622</v>
      </c>
      <c r="P54" s="38">
        <f t="shared" si="14"/>
        <v>3942</v>
      </c>
      <c r="Q54" s="38">
        <f t="shared" si="14"/>
        <v>3937</v>
      </c>
      <c r="R54" s="46">
        <f t="shared" si="14"/>
        <v>6919</v>
      </c>
    </row>
    <row r="55" spans="1:18" ht="16.5" thickTop="1">
      <c r="I55" s="31"/>
      <c r="L55" s="31"/>
      <c r="O55" s="31"/>
      <c r="R55" s="31"/>
    </row>
    <row r="56" spans="1:18">
      <c r="I56" s="31"/>
      <c r="L56" s="31"/>
      <c r="O56" s="31"/>
      <c r="R56" s="31"/>
    </row>
    <row r="57" spans="1:18">
      <c r="B57" s="7" t="s">
        <v>138</v>
      </c>
      <c r="I57" s="31"/>
      <c r="L57" s="31"/>
      <c r="O57" s="31"/>
      <c r="R57" s="31"/>
    </row>
    <row r="58" spans="1:18">
      <c r="B58" s="7" t="s">
        <v>139</v>
      </c>
      <c r="I58" s="31"/>
      <c r="L58" s="31"/>
      <c r="O58" s="31"/>
      <c r="R58" s="31"/>
    </row>
    <row r="59" spans="1:18">
      <c r="I59" s="31"/>
      <c r="L59" s="31"/>
      <c r="O59" s="31"/>
      <c r="R59" s="31"/>
    </row>
    <row r="60" spans="1:18">
      <c r="I60" s="31"/>
      <c r="L60" s="31"/>
      <c r="O60" s="31"/>
      <c r="R60" s="31"/>
    </row>
    <row r="61" spans="1:18">
      <c r="I61" s="31"/>
      <c r="L61" s="31"/>
      <c r="O61" s="31"/>
      <c r="R61" s="31"/>
    </row>
    <row r="62" spans="1:18">
      <c r="I62" s="31"/>
      <c r="L62" s="31"/>
      <c r="O62" s="31"/>
      <c r="R62" s="31"/>
    </row>
    <row r="63" spans="1:18">
      <c r="I63" s="31"/>
      <c r="L63" s="31"/>
      <c r="O63" s="31"/>
      <c r="R63" s="31"/>
    </row>
    <row r="64" spans="1:18">
      <c r="I64" s="31"/>
      <c r="L64" s="31"/>
      <c r="O64" s="31"/>
      <c r="R64" s="31"/>
    </row>
  </sheetData>
  <mergeCells count="5">
    <mergeCell ref="B1:R1"/>
    <mergeCell ref="A3:A4"/>
    <mergeCell ref="B3:B4"/>
    <mergeCell ref="D3:D4"/>
    <mergeCell ref="C3:C4"/>
  </mergeCells>
  <pageMargins left="0" right="0" top="0" bottom="0" header="0" footer="0"/>
  <pageSetup paperSize="8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Q26"/>
  <sheetViews>
    <sheetView view="pageBreakPreview" zoomScale="70" zoomScaleNormal="70" zoomScaleSheetLayoutView="70" workbookViewId="0">
      <pane xSplit="2" ySplit="5" topLeftCell="C6" activePane="bottomRight" state="frozen"/>
      <selection pane="topRight" activeCell="F1" sqref="F1"/>
      <selection pane="bottomLeft" activeCell="A6" sqref="A6"/>
      <selection pane="bottomRight" activeCell="B1" sqref="B1:P1"/>
    </sheetView>
  </sheetViews>
  <sheetFormatPr defaultColWidth="9.140625" defaultRowHeight="15.75"/>
  <cols>
    <col min="1" max="1" width="7.140625" style="9" customWidth="1"/>
    <col min="2" max="2" width="59.7109375" style="7" customWidth="1"/>
    <col min="3" max="3" width="18.85546875" style="7" customWidth="1"/>
    <col min="4" max="4" width="13.5703125" style="7" customWidth="1"/>
    <col min="5" max="5" width="12.140625" style="31" customWidth="1"/>
    <col min="6" max="16" width="12.140625" style="7" customWidth="1"/>
    <col min="17" max="16384" width="9.140625" style="2"/>
  </cols>
  <sheetData>
    <row r="1" spans="1:16" ht="75" customHeight="1" thickBot="1">
      <c r="B1" s="96" t="s">
        <v>130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ht="24" hidden="1" customHeight="1" thickBot="1">
      <c r="A2" s="10"/>
      <c r="B2" s="1"/>
      <c r="C2" s="1"/>
      <c r="D2" s="1"/>
      <c r="E2" s="30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8.75" customHeight="1" thickTop="1">
      <c r="A3" s="97" t="s">
        <v>45</v>
      </c>
      <c r="B3" s="99" t="s">
        <v>0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16" ht="87.75" customHeight="1">
      <c r="A4" s="98"/>
      <c r="B4" s="100"/>
      <c r="C4" s="29" t="s">
        <v>118</v>
      </c>
      <c r="D4" s="29" t="s">
        <v>110</v>
      </c>
      <c r="E4" s="29" t="s">
        <v>92</v>
      </c>
      <c r="F4" s="29" t="s">
        <v>93</v>
      </c>
      <c r="G4" s="42" t="s">
        <v>94</v>
      </c>
      <c r="H4" s="29" t="s">
        <v>95</v>
      </c>
      <c r="I4" s="29" t="s">
        <v>96</v>
      </c>
      <c r="J4" s="42" t="s">
        <v>97</v>
      </c>
      <c r="K4" s="29" t="s">
        <v>98</v>
      </c>
      <c r="L4" s="29" t="s">
        <v>99</v>
      </c>
      <c r="M4" s="42" t="s">
        <v>100</v>
      </c>
      <c r="N4" s="29" t="s">
        <v>101</v>
      </c>
      <c r="O4" s="29" t="s">
        <v>102</v>
      </c>
      <c r="P4" s="42" t="s">
        <v>103</v>
      </c>
    </row>
    <row r="5" spans="1:16" ht="21" customHeight="1">
      <c r="A5" s="17"/>
      <c r="B5" s="29"/>
      <c r="C5" s="29"/>
      <c r="D5" s="29"/>
      <c r="E5" s="56"/>
      <c r="F5" s="56"/>
      <c r="G5" s="42"/>
      <c r="H5" s="56"/>
      <c r="I5" s="56"/>
      <c r="J5" s="42"/>
      <c r="K5" s="56"/>
      <c r="L5" s="56"/>
      <c r="M5" s="42"/>
      <c r="N5" s="56"/>
      <c r="O5" s="56"/>
      <c r="P5" s="42"/>
    </row>
    <row r="6" spans="1:16" ht="18.75" customHeight="1">
      <c r="A6" s="18" t="s">
        <v>46</v>
      </c>
      <c r="B6" s="11" t="s">
        <v>1</v>
      </c>
      <c r="C6" s="33">
        <f>C8+C10+C13</f>
        <v>82</v>
      </c>
      <c r="D6" s="33">
        <f>E6+F6+G6+H6+I6+J6+K6+L6+M6+N6+O6+P6</f>
        <v>82</v>
      </c>
      <c r="E6" s="33">
        <f>E8+E10+E13</f>
        <v>4</v>
      </c>
      <c r="F6" s="33">
        <f t="shared" ref="F6:P6" si="0">F8+F10+F13</f>
        <v>6</v>
      </c>
      <c r="G6" s="43">
        <f t="shared" si="0"/>
        <v>9</v>
      </c>
      <c r="H6" s="33">
        <f t="shared" si="0"/>
        <v>8</v>
      </c>
      <c r="I6" s="33">
        <f t="shared" si="0"/>
        <v>6</v>
      </c>
      <c r="J6" s="43">
        <f t="shared" si="0"/>
        <v>13</v>
      </c>
      <c r="K6" s="33">
        <f t="shared" si="0"/>
        <v>5</v>
      </c>
      <c r="L6" s="33">
        <f t="shared" si="0"/>
        <v>3</v>
      </c>
      <c r="M6" s="43">
        <f t="shared" si="0"/>
        <v>6</v>
      </c>
      <c r="N6" s="33">
        <f t="shared" si="0"/>
        <v>10</v>
      </c>
      <c r="O6" s="33">
        <f t="shared" si="0"/>
        <v>6</v>
      </c>
      <c r="P6" s="43">
        <f t="shared" si="0"/>
        <v>6</v>
      </c>
    </row>
    <row r="7" spans="1:16" s="5" customFormat="1" ht="18.75" hidden="1">
      <c r="A7" s="19" t="s">
        <v>47</v>
      </c>
      <c r="B7" s="13" t="s">
        <v>3</v>
      </c>
      <c r="C7" s="35"/>
      <c r="D7" s="33">
        <f t="shared" ref="D7:D26" si="1">E7+F7+G7+H7+I7+J7+K7+L7+M7+N7+O7+P7</f>
        <v>0</v>
      </c>
      <c r="E7" s="35"/>
      <c r="F7" s="35"/>
      <c r="G7" s="44"/>
      <c r="H7" s="35"/>
      <c r="I7" s="35"/>
      <c r="J7" s="44"/>
      <c r="K7" s="35"/>
      <c r="L7" s="35"/>
      <c r="M7" s="44"/>
      <c r="N7" s="35"/>
      <c r="O7" s="35"/>
      <c r="P7" s="44"/>
    </row>
    <row r="8" spans="1:16" s="5" customFormat="1" ht="18.75" customHeight="1">
      <c r="A8" s="19" t="s">
        <v>48</v>
      </c>
      <c r="B8" s="13" t="s">
        <v>4</v>
      </c>
      <c r="C8" s="35">
        <v>39</v>
      </c>
      <c r="D8" s="33">
        <f t="shared" si="1"/>
        <v>39</v>
      </c>
      <c r="E8" s="35">
        <v>3</v>
      </c>
      <c r="F8" s="35">
        <v>4</v>
      </c>
      <c r="G8" s="44">
        <v>4</v>
      </c>
      <c r="H8" s="35">
        <v>4</v>
      </c>
      <c r="I8" s="35">
        <v>4</v>
      </c>
      <c r="J8" s="44">
        <v>3</v>
      </c>
      <c r="K8" s="35">
        <v>3</v>
      </c>
      <c r="L8" s="35">
        <v>1</v>
      </c>
      <c r="M8" s="44">
        <v>4</v>
      </c>
      <c r="N8" s="35">
        <v>2</v>
      </c>
      <c r="O8" s="35">
        <v>4</v>
      </c>
      <c r="P8" s="44">
        <v>3</v>
      </c>
    </row>
    <row r="9" spans="1:16" s="5" customFormat="1" ht="18" hidden="1" customHeight="1">
      <c r="A9" s="19" t="s">
        <v>51</v>
      </c>
      <c r="B9" s="13" t="s">
        <v>7</v>
      </c>
      <c r="C9" s="35"/>
      <c r="D9" s="33">
        <f t="shared" si="1"/>
        <v>0</v>
      </c>
      <c r="E9" s="35"/>
      <c r="F9" s="35"/>
      <c r="G9" s="44"/>
      <c r="H9" s="35"/>
      <c r="I9" s="35"/>
      <c r="J9" s="44"/>
      <c r="K9" s="35"/>
      <c r="L9" s="35"/>
      <c r="M9" s="44"/>
      <c r="N9" s="35"/>
      <c r="O9" s="35"/>
      <c r="P9" s="44"/>
    </row>
    <row r="10" spans="1:16" s="4" customFormat="1" ht="18.75">
      <c r="A10" s="18" t="s">
        <v>52</v>
      </c>
      <c r="B10" s="12" t="s">
        <v>8</v>
      </c>
      <c r="C10" s="34">
        <f>C12</f>
        <v>0</v>
      </c>
      <c r="D10" s="33">
        <f t="shared" si="1"/>
        <v>0</v>
      </c>
      <c r="E10" s="34">
        <f>E12</f>
        <v>0</v>
      </c>
      <c r="F10" s="34">
        <f t="shared" ref="F10:P10" si="2">F12</f>
        <v>0</v>
      </c>
      <c r="G10" s="43">
        <f t="shared" si="2"/>
        <v>0</v>
      </c>
      <c r="H10" s="34">
        <f t="shared" si="2"/>
        <v>0</v>
      </c>
      <c r="I10" s="34">
        <f t="shared" si="2"/>
        <v>0</v>
      </c>
      <c r="J10" s="43">
        <f t="shared" si="2"/>
        <v>0</v>
      </c>
      <c r="K10" s="34">
        <f t="shared" si="2"/>
        <v>0</v>
      </c>
      <c r="L10" s="34">
        <f t="shared" si="2"/>
        <v>0</v>
      </c>
      <c r="M10" s="43">
        <f t="shared" si="2"/>
        <v>0</v>
      </c>
      <c r="N10" s="34">
        <f t="shared" si="2"/>
        <v>0</v>
      </c>
      <c r="O10" s="34">
        <f t="shared" si="2"/>
        <v>0</v>
      </c>
      <c r="P10" s="43">
        <f t="shared" si="2"/>
        <v>0</v>
      </c>
    </row>
    <row r="11" spans="1:16" s="5" customFormat="1" ht="68.25" hidden="1" customHeight="1">
      <c r="A11" s="19" t="s">
        <v>53</v>
      </c>
      <c r="B11" s="13" t="s">
        <v>37</v>
      </c>
      <c r="C11" s="35"/>
      <c r="D11" s="33">
        <f t="shared" si="1"/>
        <v>0</v>
      </c>
      <c r="E11" s="35"/>
      <c r="F11" s="35"/>
      <c r="G11" s="44"/>
      <c r="H11" s="35"/>
      <c r="I11" s="35"/>
      <c r="J11" s="44"/>
      <c r="K11" s="35"/>
      <c r="L11" s="35"/>
      <c r="M11" s="44"/>
      <c r="N11" s="35"/>
      <c r="O11" s="35"/>
      <c r="P11" s="44"/>
    </row>
    <row r="12" spans="1:16" s="5" customFormat="1" ht="18.75">
      <c r="A12" s="19" t="s">
        <v>53</v>
      </c>
      <c r="B12" s="13" t="s">
        <v>13</v>
      </c>
      <c r="C12" s="35">
        <v>0</v>
      </c>
      <c r="D12" s="33">
        <f t="shared" si="1"/>
        <v>0</v>
      </c>
      <c r="E12" s="35">
        <v>0</v>
      </c>
      <c r="F12" s="35">
        <v>0</v>
      </c>
      <c r="G12" s="44">
        <v>0</v>
      </c>
      <c r="H12" s="35">
        <v>0</v>
      </c>
      <c r="I12" s="35">
        <v>0</v>
      </c>
      <c r="J12" s="44">
        <v>0</v>
      </c>
      <c r="K12" s="35">
        <v>0</v>
      </c>
      <c r="L12" s="35">
        <v>0</v>
      </c>
      <c r="M12" s="44">
        <v>0</v>
      </c>
      <c r="N12" s="35">
        <v>0</v>
      </c>
      <c r="O12" s="35">
        <v>0</v>
      </c>
      <c r="P12" s="44">
        <v>0</v>
      </c>
    </row>
    <row r="13" spans="1:16" s="4" customFormat="1" ht="18.75">
      <c r="A13" s="18" t="s">
        <v>57</v>
      </c>
      <c r="B13" s="12" t="s">
        <v>14</v>
      </c>
      <c r="C13" s="34">
        <f>C14+C17</f>
        <v>43</v>
      </c>
      <c r="D13" s="33">
        <f t="shared" si="1"/>
        <v>43</v>
      </c>
      <c r="E13" s="34">
        <f>E14+E17</f>
        <v>1</v>
      </c>
      <c r="F13" s="34">
        <f t="shared" ref="F13:P13" si="3">F14+F17</f>
        <v>2</v>
      </c>
      <c r="G13" s="43">
        <f t="shared" si="3"/>
        <v>5</v>
      </c>
      <c r="H13" s="34">
        <f t="shared" si="3"/>
        <v>4</v>
      </c>
      <c r="I13" s="34">
        <f t="shared" si="3"/>
        <v>2</v>
      </c>
      <c r="J13" s="43">
        <f t="shared" si="3"/>
        <v>10</v>
      </c>
      <c r="K13" s="34">
        <f t="shared" si="3"/>
        <v>2</v>
      </c>
      <c r="L13" s="34">
        <f t="shared" si="3"/>
        <v>2</v>
      </c>
      <c r="M13" s="43">
        <f t="shared" si="3"/>
        <v>2</v>
      </c>
      <c r="N13" s="34">
        <f t="shared" si="3"/>
        <v>8</v>
      </c>
      <c r="O13" s="34">
        <f t="shared" si="3"/>
        <v>2</v>
      </c>
      <c r="P13" s="43">
        <f t="shared" si="3"/>
        <v>3</v>
      </c>
    </row>
    <row r="14" spans="1:16" s="5" customFormat="1" ht="27" customHeight="1">
      <c r="A14" s="19" t="s">
        <v>58</v>
      </c>
      <c r="B14" s="13" t="s">
        <v>16</v>
      </c>
      <c r="C14" s="35">
        <v>19</v>
      </c>
      <c r="D14" s="33">
        <f t="shared" si="1"/>
        <v>19</v>
      </c>
      <c r="E14" s="35">
        <v>0</v>
      </c>
      <c r="F14" s="35">
        <v>1</v>
      </c>
      <c r="G14" s="44">
        <v>1</v>
      </c>
      <c r="H14" s="35">
        <v>1</v>
      </c>
      <c r="I14" s="35">
        <v>1</v>
      </c>
      <c r="J14" s="44">
        <v>5</v>
      </c>
      <c r="K14" s="35">
        <v>1</v>
      </c>
      <c r="L14" s="35">
        <v>1</v>
      </c>
      <c r="M14" s="44">
        <v>1</v>
      </c>
      <c r="N14" s="35">
        <v>5</v>
      </c>
      <c r="O14" s="35">
        <v>1</v>
      </c>
      <c r="P14" s="44">
        <v>1</v>
      </c>
    </row>
    <row r="15" spans="1:16" s="5" customFormat="1" ht="18.75" hidden="1">
      <c r="A15" s="19" t="s">
        <v>60</v>
      </c>
      <c r="B15" s="13" t="s">
        <v>17</v>
      </c>
      <c r="C15" s="35"/>
      <c r="D15" s="33">
        <f t="shared" si="1"/>
        <v>0</v>
      </c>
      <c r="E15" s="35"/>
      <c r="F15" s="35"/>
      <c r="G15" s="44"/>
      <c r="H15" s="35"/>
      <c r="I15" s="35"/>
      <c r="J15" s="44"/>
      <c r="K15" s="35"/>
      <c r="L15" s="35"/>
      <c r="M15" s="44"/>
      <c r="N15" s="35"/>
      <c r="O15" s="35"/>
      <c r="P15" s="44"/>
    </row>
    <row r="16" spans="1:16" s="5" customFormat="1" ht="18.75" hidden="1">
      <c r="A16" s="19" t="s">
        <v>61</v>
      </c>
      <c r="B16" s="13" t="s">
        <v>18</v>
      </c>
      <c r="C16" s="35"/>
      <c r="D16" s="33">
        <f t="shared" si="1"/>
        <v>0</v>
      </c>
      <c r="E16" s="35"/>
      <c r="F16" s="35"/>
      <c r="G16" s="44"/>
      <c r="H16" s="35"/>
      <c r="I16" s="35"/>
      <c r="J16" s="44"/>
      <c r="K16" s="35"/>
      <c r="L16" s="35"/>
      <c r="M16" s="44"/>
      <c r="N16" s="35"/>
      <c r="O16" s="35"/>
      <c r="P16" s="44"/>
    </row>
    <row r="17" spans="1:17" s="5" customFormat="1" ht="18.75">
      <c r="A17" s="19" t="s">
        <v>59</v>
      </c>
      <c r="B17" s="13" t="s">
        <v>19</v>
      </c>
      <c r="C17" s="35">
        <f>C21+C22</f>
        <v>24</v>
      </c>
      <c r="D17" s="33">
        <f t="shared" si="1"/>
        <v>24</v>
      </c>
      <c r="E17" s="35">
        <f>E21+E22</f>
        <v>1</v>
      </c>
      <c r="F17" s="35">
        <f t="shared" ref="F17:P17" si="4">F21+F22</f>
        <v>1</v>
      </c>
      <c r="G17" s="44">
        <f t="shared" si="4"/>
        <v>4</v>
      </c>
      <c r="H17" s="35">
        <f t="shared" si="4"/>
        <v>3</v>
      </c>
      <c r="I17" s="35">
        <f t="shared" si="4"/>
        <v>1</v>
      </c>
      <c r="J17" s="44">
        <f t="shared" si="4"/>
        <v>5</v>
      </c>
      <c r="K17" s="35">
        <f t="shared" si="4"/>
        <v>1</v>
      </c>
      <c r="L17" s="35">
        <f t="shared" si="4"/>
        <v>1</v>
      </c>
      <c r="M17" s="44">
        <f t="shared" si="4"/>
        <v>1</v>
      </c>
      <c r="N17" s="35">
        <f t="shared" si="4"/>
        <v>3</v>
      </c>
      <c r="O17" s="35">
        <f t="shared" si="4"/>
        <v>1</v>
      </c>
      <c r="P17" s="44">
        <f t="shared" si="4"/>
        <v>2</v>
      </c>
    </row>
    <row r="18" spans="1:17" s="6" customFormat="1" ht="37.5" hidden="1">
      <c r="A18" s="20" t="s">
        <v>79</v>
      </c>
      <c r="B18" s="12" t="s">
        <v>20</v>
      </c>
      <c r="C18" s="34"/>
      <c r="D18" s="33">
        <f t="shared" si="1"/>
        <v>0</v>
      </c>
      <c r="E18" s="34"/>
      <c r="F18" s="34"/>
      <c r="G18" s="43"/>
      <c r="H18" s="34"/>
      <c r="I18" s="34"/>
      <c r="J18" s="43"/>
      <c r="K18" s="34"/>
      <c r="L18" s="34"/>
      <c r="M18" s="43"/>
      <c r="N18" s="34"/>
      <c r="O18" s="34"/>
      <c r="P18" s="43"/>
    </row>
    <row r="19" spans="1:17" s="5" customFormat="1" ht="18.75" hidden="1">
      <c r="A19" s="19" t="s">
        <v>80</v>
      </c>
      <c r="B19" s="13" t="s">
        <v>11</v>
      </c>
      <c r="C19" s="35"/>
      <c r="D19" s="33">
        <f t="shared" si="1"/>
        <v>0</v>
      </c>
      <c r="E19" s="35"/>
      <c r="F19" s="35"/>
      <c r="G19" s="44"/>
      <c r="H19" s="35"/>
      <c r="I19" s="35"/>
      <c r="J19" s="44"/>
      <c r="K19" s="35"/>
      <c r="L19" s="35"/>
      <c r="M19" s="44"/>
      <c r="N19" s="35"/>
      <c r="O19" s="35"/>
      <c r="P19" s="44"/>
    </row>
    <row r="20" spans="1:17" s="5" customFormat="1" ht="56.25" hidden="1">
      <c r="A20" s="19" t="s">
        <v>81</v>
      </c>
      <c r="B20" s="13" t="s">
        <v>38</v>
      </c>
      <c r="C20" s="35"/>
      <c r="D20" s="33">
        <f t="shared" si="1"/>
        <v>0</v>
      </c>
      <c r="E20" s="35"/>
      <c r="F20" s="35"/>
      <c r="G20" s="44"/>
      <c r="H20" s="35"/>
      <c r="I20" s="35"/>
      <c r="J20" s="44"/>
      <c r="K20" s="35"/>
      <c r="L20" s="35"/>
      <c r="M20" s="44"/>
      <c r="N20" s="35"/>
      <c r="O20" s="35"/>
      <c r="P20" s="44"/>
    </row>
    <row r="21" spans="1:17" s="5" customFormat="1" ht="18.75">
      <c r="A21" s="19"/>
      <c r="B21" s="13" t="s">
        <v>106</v>
      </c>
      <c r="C21" s="35">
        <v>6</v>
      </c>
      <c r="D21" s="33">
        <f t="shared" si="1"/>
        <v>6</v>
      </c>
      <c r="E21" s="35">
        <v>0</v>
      </c>
      <c r="F21" s="35">
        <v>0</v>
      </c>
      <c r="G21" s="44">
        <v>3</v>
      </c>
      <c r="H21" s="35">
        <v>2</v>
      </c>
      <c r="I21" s="35">
        <v>0</v>
      </c>
      <c r="J21" s="44">
        <v>0</v>
      </c>
      <c r="K21" s="35">
        <v>0</v>
      </c>
      <c r="L21" s="35">
        <v>0</v>
      </c>
      <c r="M21" s="44">
        <v>0</v>
      </c>
      <c r="N21" s="35">
        <v>0</v>
      </c>
      <c r="O21" s="35">
        <v>0</v>
      </c>
      <c r="P21" s="44">
        <v>1</v>
      </c>
    </row>
    <row r="22" spans="1:17" s="5" customFormat="1" ht="18.75">
      <c r="A22" s="19"/>
      <c r="B22" s="13" t="s">
        <v>107</v>
      </c>
      <c r="C22" s="52">
        <v>18</v>
      </c>
      <c r="D22" s="33">
        <f t="shared" si="1"/>
        <v>18</v>
      </c>
      <c r="E22" s="35">
        <v>1</v>
      </c>
      <c r="F22" s="35">
        <v>1</v>
      </c>
      <c r="G22" s="44">
        <v>1</v>
      </c>
      <c r="H22" s="35">
        <v>1</v>
      </c>
      <c r="I22" s="35">
        <v>1</v>
      </c>
      <c r="J22" s="44">
        <v>5</v>
      </c>
      <c r="K22" s="35">
        <v>1</v>
      </c>
      <c r="L22" s="35">
        <v>1</v>
      </c>
      <c r="M22" s="44">
        <v>1</v>
      </c>
      <c r="N22" s="35">
        <v>3</v>
      </c>
      <c r="O22" s="35">
        <v>1</v>
      </c>
      <c r="P22" s="44">
        <v>1</v>
      </c>
    </row>
    <row r="23" spans="1:17" ht="18.75">
      <c r="A23" s="18" t="s">
        <v>66</v>
      </c>
      <c r="B23" s="11" t="s">
        <v>15</v>
      </c>
      <c r="C23" s="33">
        <f>C24</f>
        <v>21</v>
      </c>
      <c r="D23" s="33">
        <f t="shared" si="1"/>
        <v>21</v>
      </c>
      <c r="E23" s="33">
        <f>E24</f>
        <v>3</v>
      </c>
      <c r="F23" s="33">
        <f t="shared" ref="F23:P24" si="5">F24</f>
        <v>2</v>
      </c>
      <c r="G23" s="43">
        <f t="shared" si="5"/>
        <v>2</v>
      </c>
      <c r="H23" s="33">
        <f t="shared" si="5"/>
        <v>2</v>
      </c>
      <c r="I23" s="33">
        <f t="shared" si="5"/>
        <v>2</v>
      </c>
      <c r="J23" s="43">
        <f t="shared" si="5"/>
        <v>2</v>
      </c>
      <c r="K23" s="33">
        <f t="shared" si="5"/>
        <v>2</v>
      </c>
      <c r="L23" s="33">
        <f t="shared" si="5"/>
        <v>2</v>
      </c>
      <c r="M23" s="43">
        <f t="shared" si="5"/>
        <v>2</v>
      </c>
      <c r="N23" s="33">
        <f t="shared" si="5"/>
        <v>2</v>
      </c>
      <c r="O23" s="33">
        <f t="shared" si="5"/>
        <v>0</v>
      </c>
      <c r="P23" s="43">
        <f t="shared" si="5"/>
        <v>0</v>
      </c>
      <c r="Q23" s="3"/>
    </row>
    <row r="24" spans="1:17" s="4" customFormat="1" ht="18.75">
      <c r="A24" s="18" t="s">
        <v>109</v>
      </c>
      <c r="B24" s="12" t="s">
        <v>33</v>
      </c>
      <c r="C24" s="34">
        <f>C25</f>
        <v>21</v>
      </c>
      <c r="D24" s="33">
        <f t="shared" si="1"/>
        <v>21</v>
      </c>
      <c r="E24" s="34">
        <f>E25</f>
        <v>3</v>
      </c>
      <c r="F24" s="34">
        <f t="shared" si="5"/>
        <v>2</v>
      </c>
      <c r="G24" s="43">
        <f t="shared" si="5"/>
        <v>2</v>
      </c>
      <c r="H24" s="34">
        <f t="shared" si="5"/>
        <v>2</v>
      </c>
      <c r="I24" s="34">
        <f t="shared" si="5"/>
        <v>2</v>
      </c>
      <c r="J24" s="43">
        <f t="shared" si="5"/>
        <v>2</v>
      </c>
      <c r="K24" s="34">
        <f t="shared" si="5"/>
        <v>2</v>
      </c>
      <c r="L24" s="34">
        <f t="shared" si="5"/>
        <v>2</v>
      </c>
      <c r="M24" s="43">
        <f t="shared" si="5"/>
        <v>2</v>
      </c>
      <c r="N24" s="34">
        <f t="shared" si="5"/>
        <v>2</v>
      </c>
      <c r="O24" s="34">
        <f t="shared" si="5"/>
        <v>0</v>
      </c>
      <c r="P24" s="43">
        <f t="shared" si="5"/>
        <v>0</v>
      </c>
    </row>
    <row r="25" spans="1:17" s="4" customFormat="1" ht="18.75">
      <c r="A25" s="49" t="s">
        <v>51</v>
      </c>
      <c r="B25" s="50" t="s">
        <v>108</v>
      </c>
      <c r="C25" s="51">
        <v>21</v>
      </c>
      <c r="D25" s="33">
        <f t="shared" si="1"/>
        <v>21</v>
      </c>
      <c r="E25" s="51">
        <v>3</v>
      </c>
      <c r="F25" s="51">
        <v>2</v>
      </c>
      <c r="G25" s="54">
        <v>2</v>
      </c>
      <c r="H25" s="51">
        <v>2</v>
      </c>
      <c r="I25" s="51">
        <v>2</v>
      </c>
      <c r="J25" s="54">
        <v>2</v>
      </c>
      <c r="K25" s="51">
        <v>2</v>
      </c>
      <c r="L25" s="51">
        <v>2</v>
      </c>
      <c r="M25" s="54">
        <v>2</v>
      </c>
      <c r="N25" s="51">
        <v>2</v>
      </c>
      <c r="O25" s="51">
        <v>0</v>
      </c>
      <c r="P25" s="54">
        <v>0</v>
      </c>
    </row>
    <row r="26" spans="1:17" ht="45.75" customHeight="1" thickBot="1">
      <c r="A26" s="21"/>
      <c r="B26" s="15" t="s">
        <v>34</v>
      </c>
      <c r="C26" s="37">
        <f>C6+C23</f>
        <v>103</v>
      </c>
      <c r="D26" s="33">
        <f t="shared" si="1"/>
        <v>103</v>
      </c>
      <c r="E26" s="37">
        <f>E6+E23</f>
        <v>7</v>
      </c>
      <c r="F26" s="37">
        <f t="shared" ref="F26:P26" si="6">F6+F23</f>
        <v>8</v>
      </c>
      <c r="G26" s="45">
        <f t="shared" si="6"/>
        <v>11</v>
      </c>
      <c r="H26" s="37">
        <f t="shared" si="6"/>
        <v>10</v>
      </c>
      <c r="I26" s="37">
        <f t="shared" si="6"/>
        <v>8</v>
      </c>
      <c r="J26" s="45">
        <f t="shared" si="6"/>
        <v>15</v>
      </c>
      <c r="K26" s="37">
        <f t="shared" si="6"/>
        <v>7</v>
      </c>
      <c r="L26" s="37">
        <f t="shared" si="6"/>
        <v>5</v>
      </c>
      <c r="M26" s="45">
        <f t="shared" si="6"/>
        <v>8</v>
      </c>
      <c r="N26" s="37">
        <f t="shared" si="6"/>
        <v>12</v>
      </c>
      <c r="O26" s="37">
        <f t="shared" si="6"/>
        <v>6</v>
      </c>
      <c r="P26" s="45">
        <f t="shared" si="6"/>
        <v>6</v>
      </c>
    </row>
  </sheetData>
  <mergeCells count="3">
    <mergeCell ref="B1:P1"/>
    <mergeCell ref="A3:A4"/>
    <mergeCell ref="B3:B4"/>
  </mergeCells>
  <pageMargins left="0" right="0" top="0" bottom="0" header="0" footer="0"/>
  <pageSetup paperSize="8" scale="8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</sheetPr>
  <dimension ref="A1:Q28"/>
  <sheetViews>
    <sheetView view="pageBreakPreview" zoomScale="70" zoomScaleNormal="70" zoomScaleSheetLayoutView="70" workbookViewId="0">
      <pane xSplit="2" ySplit="5" topLeftCell="C6" activePane="bottomRight" state="frozen"/>
      <selection pane="topRight" activeCell="F1" sqref="F1"/>
      <selection pane="bottomLeft" activeCell="A6" sqref="A6"/>
      <selection pane="bottomRight" activeCell="B1" sqref="B1:P1"/>
    </sheetView>
  </sheetViews>
  <sheetFormatPr defaultColWidth="9.140625" defaultRowHeight="15.75"/>
  <cols>
    <col min="1" max="1" width="7.140625" style="9" customWidth="1"/>
    <col min="2" max="2" width="59.7109375" style="7" customWidth="1"/>
    <col min="3" max="3" width="18.85546875" style="7" customWidth="1"/>
    <col min="4" max="4" width="13.5703125" style="7" customWidth="1"/>
    <col min="5" max="5" width="12.140625" style="31" customWidth="1"/>
    <col min="6" max="16" width="12.140625" style="7" customWidth="1"/>
    <col min="17" max="16384" width="9.140625" style="2"/>
  </cols>
  <sheetData>
    <row r="1" spans="1:16" ht="75" customHeight="1" thickBot="1">
      <c r="B1" s="96" t="s">
        <v>129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ht="24" hidden="1" customHeight="1" thickBot="1">
      <c r="A2" s="10"/>
      <c r="B2" s="1"/>
      <c r="C2" s="1"/>
      <c r="D2" s="1"/>
      <c r="E2" s="30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8.75" customHeight="1" thickTop="1">
      <c r="A3" s="97" t="s">
        <v>45</v>
      </c>
      <c r="B3" s="99" t="s">
        <v>0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16" ht="87.75" customHeight="1">
      <c r="A4" s="98"/>
      <c r="B4" s="100"/>
      <c r="C4" s="29" t="s">
        <v>117</v>
      </c>
      <c r="D4" s="29" t="s">
        <v>110</v>
      </c>
      <c r="E4" s="29" t="s">
        <v>92</v>
      </c>
      <c r="F4" s="29" t="s">
        <v>93</v>
      </c>
      <c r="G4" s="42" t="s">
        <v>94</v>
      </c>
      <c r="H4" s="29" t="s">
        <v>95</v>
      </c>
      <c r="I4" s="29" t="s">
        <v>96</v>
      </c>
      <c r="J4" s="42" t="s">
        <v>97</v>
      </c>
      <c r="K4" s="29" t="s">
        <v>98</v>
      </c>
      <c r="L4" s="29" t="s">
        <v>99</v>
      </c>
      <c r="M4" s="42" t="s">
        <v>100</v>
      </c>
      <c r="N4" s="29" t="s">
        <v>101</v>
      </c>
      <c r="O4" s="29" t="s">
        <v>102</v>
      </c>
      <c r="P4" s="42" t="s">
        <v>103</v>
      </c>
    </row>
    <row r="5" spans="1:16" ht="21" customHeight="1">
      <c r="A5" s="17"/>
      <c r="B5" s="29"/>
      <c r="C5" s="29"/>
      <c r="D5" s="29"/>
      <c r="E5" s="29"/>
      <c r="F5" s="29"/>
      <c r="G5" s="42"/>
      <c r="H5" s="29"/>
      <c r="I5" s="29"/>
      <c r="J5" s="42"/>
      <c r="K5" s="29"/>
      <c r="L5" s="29"/>
      <c r="M5" s="42"/>
      <c r="N5" s="29"/>
      <c r="O5" s="29"/>
      <c r="P5" s="42"/>
    </row>
    <row r="6" spans="1:16" ht="18.75" customHeight="1">
      <c r="A6" s="18" t="s">
        <v>46</v>
      </c>
      <c r="B6" s="11" t="s">
        <v>1</v>
      </c>
      <c r="C6" s="33">
        <f>C8+C10+C13</f>
        <v>85</v>
      </c>
      <c r="D6" s="33">
        <f>E6+F6+G6+H6+I6+J6+K6+L6+M6+N6+O6+P6</f>
        <v>85</v>
      </c>
      <c r="E6" s="33">
        <f>E8+E10+E13</f>
        <v>2</v>
      </c>
      <c r="F6" s="33">
        <f t="shared" ref="F6:P6" si="0">F8+F10+F13</f>
        <v>7</v>
      </c>
      <c r="G6" s="43">
        <f t="shared" si="0"/>
        <v>9</v>
      </c>
      <c r="H6" s="33">
        <f t="shared" si="0"/>
        <v>10</v>
      </c>
      <c r="I6" s="33">
        <f t="shared" si="0"/>
        <v>6</v>
      </c>
      <c r="J6" s="43">
        <f t="shared" si="0"/>
        <v>13</v>
      </c>
      <c r="K6" s="33">
        <f t="shared" si="0"/>
        <v>3</v>
      </c>
      <c r="L6" s="33">
        <f t="shared" si="0"/>
        <v>6</v>
      </c>
      <c r="M6" s="43">
        <f t="shared" si="0"/>
        <v>8</v>
      </c>
      <c r="N6" s="33">
        <f t="shared" si="0"/>
        <v>4</v>
      </c>
      <c r="O6" s="33">
        <f t="shared" si="0"/>
        <v>4</v>
      </c>
      <c r="P6" s="43">
        <f t="shared" si="0"/>
        <v>13</v>
      </c>
    </row>
    <row r="7" spans="1:16" s="5" customFormat="1" ht="18.75" hidden="1">
      <c r="A7" s="19" t="s">
        <v>47</v>
      </c>
      <c r="B7" s="13" t="s">
        <v>3</v>
      </c>
      <c r="C7" s="35"/>
      <c r="D7" s="33">
        <f t="shared" ref="D7:D26" si="1">E7+F7+G7+H7+I7+J7+K7+L7+M7+N7+O7+P7</f>
        <v>0</v>
      </c>
      <c r="E7" s="35"/>
      <c r="F7" s="35"/>
      <c r="G7" s="44"/>
      <c r="H7" s="35"/>
      <c r="I7" s="35"/>
      <c r="J7" s="44"/>
      <c r="K7" s="35"/>
      <c r="L7" s="35"/>
      <c r="M7" s="44"/>
      <c r="N7" s="35"/>
      <c r="O7" s="35"/>
      <c r="P7" s="44"/>
    </row>
    <row r="8" spans="1:16" s="5" customFormat="1" ht="18.75" customHeight="1">
      <c r="A8" s="19" t="s">
        <v>48</v>
      </c>
      <c r="B8" s="13" t="s">
        <v>4</v>
      </c>
      <c r="C8" s="35">
        <v>42</v>
      </c>
      <c r="D8" s="33">
        <f t="shared" si="1"/>
        <v>42</v>
      </c>
      <c r="E8" s="35">
        <v>2</v>
      </c>
      <c r="F8" s="35">
        <v>4</v>
      </c>
      <c r="G8" s="44">
        <v>4</v>
      </c>
      <c r="H8" s="35">
        <v>3</v>
      </c>
      <c r="I8" s="35">
        <v>2</v>
      </c>
      <c r="J8" s="44">
        <v>8</v>
      </c>
      <c r="K8" s="35">
        <v>1</v>
      </c>
      <c r="L8" s="35">
        <v>3</v>
      </c>
      <c r="M8" s="44">
        <v>3</v>
      </c>
      <c r="N8" s="35">
        <v>3</v>
      </c>
      <c r="O8" s="35">
        <v>4</v>
      </c>
      <c r="P8" s="44">
        <v>5</v>
      </c>
    </row>
    <row r="9" spans="1:16" s="5" customFormat="1" ht="18" hidden="1" customHeight="1">
      <c r="A9" s="19" t="s">
        <v>51</v>
      </c>
      <c r="B9" s="13" t="s">
        <v>7</v>
      </c>
      <c r="C9" s="35"/>
      <c r="D9" s="33">
        <f t="shared" si="1"/>
        <v>0</v>
      </c>
      <c r="E9" s="35"/>
      <c r="F9" s="35"/>
      <c r="G9" s="44"/>
      <c r="H9" s="35"/>
      <c r="I9" s="35"/>
      <c r="J9" s="44"/>
      <c r="K9" s="35"/>
      <c r="L9" s="35"/>
      <c r="M9" s="44"/>
      <c r="N9" s="35"/>
      <c r="O9" s="35"/>
      <c r="P9" s="44"/>
    </row>
    <row r="10" spans="1:16" s="4" customFormat="1" ht="18.75">
      <c r="A10" s="18" t="s">
        <v>52</v>
      </c>
      <c r="B10" s="12" t="s">
        <v>8</v>
      </c>
      <c r="C10" s="34">
        <f>C12</f>
        <v>0</v>
      </c>
      <c r="D10" s="33">
        <f t="shared" si="1"/>
        <v>0</v>
      </c>
      <c r="E10" s="34">
        <f>E12</f>
        <v>0</v>
      </c>
      <c r="F10" s="34">
        <f t="shared" ref="F10:P10" si="2">F12</f>
        <v>0</v>
      </c>
      <c r="G10" s="43">
        <f t="shared" si="2"/>
        <v>0</v>
      </c>
      <c r="H10" s="34">
        <f t="shared" si="2"/>
        <v>0</v>
      </c>
      <c r="I10" s="34">
        <f t="shared" si="2"/>
        <v>0</v>
      </c>
      <c r="J10" s="43">
        <f t="shared" si="2"/>
        <v>0</v>
      </c>
      <c r="K10" s="34">
        <f t="shared" si="2"/>
        <v>0</v>
      </c>
      <c r="L10" s="34">
        <f t="shared" si="2"/>
        <v>0</v>
      </c>
      <c r="M10" s="43">
        <f t="shared" si="2"/>
        <v>0</v>
      </c>
      <c r="N10" s="34">
        <f t="shared" si="2"/>
        <v>0</v>
      </c>
      <c r="O10" s="34">
        <f t="shared" si="2"/>
        <v>0</v>
      </c>
      <c r="P10" s="43">
        <f t="shared" si="2"/>
        <v>0</v>
      </c>
    </row>
    <row r="11" spans="1:16" s="5" customFormat="1" ht="68.25" hidden="1" customHeight="1">
      <c r="A11" s="19" t="s">
        <v>53</v>
      </c>
      <c r="B11" s="13" t="s">
        <v>37</v>
      </c>
      <c r="C11" s="35"/>
      <c r="D11" s="33">
        <f t="shared" si="1"/>
        <v>0</v>
      </c>
      <c r="E11" s="35"/>
      <c r="F11" s="35"/>
      <c r="G11" s="44"/>
      <c r="H11" s="35"/>
      <c r="I11" s="35"/>
      <c r="J11" s="44"/>
      <c r="K11" s="35"/>
      <c r="L11" s="35"/>
      <c r="M11" s="44"/>
      <c r="N11" s="35"/>
      <c r="O11" s="35"/>
      <c r="P11" s="44"/>
    </row>
    <row r="12" spans="1:16" s="5" customFormat="1" ht="18.75">
      <c r="A12" s="19" t="s">
        <v>53</v>
      </c>
      <c r="B12" s="13" t="s">
        <v>13</v>
      </c>
      <c r="C12" s="35">
        <v>0</v>
      </c>
      <c r="D12" s="33">
        <f t="shared" si="1"/>
        <v>0</v>
      </c>
      <c r="E12" s="35">
        <v>0</v>
      </c>
      <c r="F12" s="35">
        <v>0</v>
      </c>
      <c r="G12" s="44">
        <v>0</v>
      </c>
      <c r="H12" s="35">
        <v>0</v>
      </c>
      <c r="I12" s="35">
        <v>0</v>
      </c>
      <c r="J12" s="44">
        <v>0</v>
      </c>
      <c r="K12" s="35">
        <v>0</v>
      </c>
      <c r="L12" s="35">
        <v>0</v>
      </c>
      <c r="M12" s="44">
        <v>0</v>
      </c>
      <c r="N12" s="35">
        <v>0</v>
      </c>
      <c r="O12" s="35">
        <v>0</v>
      </c>
      <c r="P12" s="44">
        <v>0</v>
      </c>
    </row>
    <row r="13" spans="1:16" s="4" customFormat="1" ht="18.75">
      <c r="A13" s="18" t="s">
        <v>57</v>
      </c>
      <c r="B13" s="12" t="s">
        <v>14</v>
      </c>
      <c r="C13" s="34">
        <f>C14+C17</f>
        <v>43</v>
      </c>
      <c r="D13" s="33">
        <f t="shared" si="1"/>
        <v>43</v>
      </c>
      <c r="E13" s="34">
        <f>E14+E17</f>
        <v>0</v>
      </c>
      <c r="F13" s="34">
        <f t="shared" ref="F13:P13" si="3">F14+F17</f>
        <v>3</v>
      </c>
      <c r="G13" s="43">
        <f t="shared" si="3"/>
        <v>5</v>
      </c>
      <c r="H13" s="34">
        <f t="shared" si="3"/>
        <v>7</v>
      </c>
      <c r="I13" s="34">
        <f t="shared" si="3"/>
        <v>4</v>
      </c>
      <c r="J13" s="43">
        <f t="shared" si="3"/>
        <v>5</v>
      </c>
      <c r="K13" s="34">
        <f t="shared" si="3"/>
        <v>2</v>
      </c>
      <c r="L13" s="34">
        <f t="shared" si="3"/>
        <v>3</v>
      </c>
      <c r="M13" s="43">
        <f t="shared" si="3"/>
        <v>5</v>
      </c>
      <c r="N13" s="34">
        <f t="shared" si="3"/>
        <v>1</v>
      </c>
      <c r="O13" s="34">
        <f t="shared" si="3"/>
        <v>0</v>
      </c>
      <c r="P13" s="43">
        <f t="shared" si="3"/>
        <v>8</v>
      </c>
    </row>
    <row r="14" spans="1:16" s="5" customFormat="1" ht="27" customHeight="1">
      <c r="A14" s="19" t="s">
        <v>58</v>
      </c>
      <c r="B14" s="13" t="s">
        <v>16</v>
      </c>
      <c r="C14" s="35">
        <v>12</v>
      </c>
      <c r="D14" s="33">
        <f t="shared" si="1"/>
        <v>12</v>
      </c>
      <c r="E14" s="35">
        <v>0</v>
      </c>
      <c r="F14" s="35">
        <v>1</v>
      </c>
      <c r="G14" s="44">
        <v>2</v>
      </c>
      <c r="H14" s="35">
        <v>2</v>
      </c>
      <c r="I14" s="35">
        <v>2</v>
      </c>
      <c r="J14" s="44">
        <v>2</v>
      </c>
      <c r="K14" s="35">
        <v>0</v>
      </c>
      <c r="L14" s="35">
        <v>1</v>
      </c>
      <c r="M14" s="44">
        <v>2</v>
      </c>
      <c r="N14" s="35">
        <v>0</v>
      </c>
      <c r="O14" s="35">
        <v>0</v>
      </c>
      <c r="P14" s="44">
        <v>0</v>
      </c>
    </row>
    <row r="15" spans="1:16" s="5" customFormat="1" ht="18.75" hidden="1">
      <c r="A15" s="19" t="s">
        <v>60</v>
      </c>
      <c r="B15" s="13" t="s">
        <v>17</v>
      </c>
      <c r="C15" s="35"/>
      <c r="D15" s="33">
        <f t="shared" si="1"/>
        <v>0</v>
      </c>
      <c r="E15" s="35"/>
      <c r="F15" s="35"/>
      <c r="G15" s="44"/>
      <c r="H15" s="35"/>
      <c r="I15" s="35"/>
      <c r="J15" s="44"/>
      <c r="K15" s="35"/>
      <c r="L15" s="35"/>
      <c r="M15" s="44"/>
      <c r="N15" s="35"/>
      <c r="O15" s="35"/>
      <c r="P15" s="44"/>
    </row>
    <row r="16" spans="1:16" s="5" customFormat="1" ht="18.75" hidden="1">
      <c r="A16" s="19" t="s">
        <v>61</v>
      </c>
      <c r="B16" s="13" t="s">
        <v>18</v>
      </c>
      <c r="C16" s="35"/>
      <c r="D16" s="33">
        <f t="shared" si="1"/>
        <v>0</v>
      </c>
      <c r="E16" s="35"/>
      <c r="F16" s="35"/>
      <c r="G16" s="44"/>
      <c r="H16" s="35"/>
      <c r="I16" s="35"/>
      <c r="J16" s="44"/>
      <c r="K16" s="35"/>
      <c r="L16" s="35"/>
      <c r="M16" s="44"/>
      <c r="N16" s="35"/>
      <c r="O16" s="35"/>
      <c r="P16" s="44"/>
    </row>
    <row r="17" spans="1:17" s="5" customFormat="1" ht="18.75">
      <c r="A17" s="19" t="s">
        <v>59</v>
      </c>
      <c r="B17" s="13" t="s">
        <v>19</v>
      </c>
      <c r="C17" s="35">
        <f>C21+C22</f>
        <v>31</v>
      </c>
      <c r="D17" s="33">
        <f t="shared" si="1"/>
        <v>31</v>
      </c>
      <c r="E17" s="35">
        <f>E21+E22</f>
        <v>0</v>
      </c>
      <c r="F17" s="35">
        <f t="shared" ref="F17:P17" si="4">F21+F22</f>
        <v>2</v>
      </c>
      <c r="G17" s="44">
        <f t="shared" si="4"/>
        <v>3</v>
      </c>
      <c r="H17" s="35">
        <f t="shared" si="4"/>
        <v>5</v>
      </c>
      <c r="I17" s="35">
        <f t="shared" si="4"/>
        <v>2</v>
      </c>
      <c r="J17" s="44">
        <f t="shared" si="4"/>
        <v>3</v>
      </c>
      <c r="K17" s="35">
        <f t="shared" si="4"/>
        <v>2</v>
      </c>
      <c r="L17" s="35">
        <f t="shared" si="4"/>
        <v>2</v>
      </c>
      <c r="M17" s="44">
        <f t="shared" si="4"/>
        <v>3</v>
      </c>
      <c r="N17" s="35">
        <f t="shared" si="4"/>
        <v>1</v>
      </c>
      <c r="O17" s="35">
        <f t="shared" si="4"/>
        <v>0</v>
      </c>
      <c r="P17" s="44">
        <f t="shared" si="4"/>
        <v>8</v>
      </c>
    </row>
    <row r="18" spans="1:17" s="6" customFormat="1" ht="37.5" hidden="1">
      <c r="A18" s="20" t="s">
        <v>79</v>
      </c>
      <c r="B18" s="12" t="s">
        <v>20</v>
      </c>
      <c r="C18" s="34"/>
      <c r="D18" s="33">
        <f t="shared" si="1"/>
        <v>0</v>
      </c>
      <c r="E18" s="34"/>
      <c r="F18" s="34"/>
      <c r="G18" s="43"/>
      <c r="H18" s="34"/>
      <c r="I18" s="34"/>
      <c r="J18" s="43"/>
      <c r="K18" s="34"/>
      <c r="L18" s="34"/>
      <c r="M18" s="43"/>
      <c r="N18" s="34"/>
      <c r="O18" s="34"/>
      <c r="P18" s="43"/>
    </row>
    <row r="19" spans="1:17" s="5" customFormat="1" ht="18.75" hidden="1">
      <c r="A19" s="19" t="s">
        <v>80</v>
      </c>
      <c r="B19" s="13" t="s">
        <v>11</v>
      </c>
      <c r="C19" s="35"/>
      <c r="D19" s="33">
        <f t="shared" si="1"/>
        <v>0</v>
      </c>
      <c r="E19" s="35"/>
      <c r="F19" s="35"/>
      <c r="G19" s="44"/>
      <c r="H19" s="35"/>
      <c r="I19" s="35"/>
      <c r="J19" s="44"/>
      <c r="K19" s="35"/>
      <c r="L19" s="35"/>
      <c r="M19" s="44"/>
      <c r="N19" s="35"/>
      <c r="O19" s="35"/>
      <c r="P19" s="44"/>
    </row>
    <row r="20" spans="1:17" s="5" customFormat="1" ht="56.25" hidden="1">
      <c r="A20" s="19" t="s">
        <v>81</v>
      </c>
      <c r="B20" s="13" t="s">
        <v>38</v>
      </c>
      <c r="C20" s="35"/>
      <c r="D20" s="33">
        <f t="shared" si="1"/>
        <v>0</v>
      </c>
      <c r="E20" s="35"/>
      <c r="F20" s="35"/>
      <c r="G20" s="44"/>
      <c r="H20" s="35"/>
      <c r="I20" s="35"/>
      <c r="J20" s="44"/>
      <c r="K20" s="35"/>
      <c r="L20" s="35"/>
      <c r="M20" s="44"/>
      <c r="N20" s="35"/>
      <c r="O20" s="35"/>
      <c r="P20" s="44"/>
    </row>
    <row r="21" spans="1:17" s="5" customFormat="1" ht="18.75">
      <c r="A21" s="19"/>
      <c r="B21" s="13" t="s">
        <v>106</v>
      </c>
      <c r="C21" s="35">
        <v>11</v>
      </c>
      <c r="D21" s="33">
        <f t="shared" si="1"/>
        <v>11</v>
      </c>
      <c r="E21" s="35">
        <v>0</v>
      </c>
      <c r="F21" s="35">
        <v>0</v>
      </c>
      <c r="G21" s="44">
        <v>0</v>
      </c>
      <c r="H21" s="35">
        <v>3</v>
      </c>
      <c r="I21" s="35">
        <v>0</v>
      </c>
      <c r="J21" s="44">
        <v>0</v>
      </c>
      <c r="K21" s="35">
        <v>0</v>
      </c>
      <c r="L21" s="35">
        <v>0</v>
      </c>
      <c r="M21" s="44">
        <v>0</v>
      </c>
      <c r="N21" s="35">
        <v>0</v>
      </c>
      <c r="O21" s="35">
        <v>0</v>
      </c>
      <c r="P21" s="44">
        <v>8</v>
      </c>
    </row>
    <row r="22" spans="1:17" s="5" customFormat="1" ht="18.75">
      <c r="A22" s="19"/>
      <c r="B22" s="13" t="s">
        <v>107</v>
      </c>
      <c r="C22" s="52">
        <v>20</v>
      </c>
      <c r="D22" s="33">
        <f t="shared" si="1"/>
        <v>20</v>
      </c>
      <c r="E22" s="35">
        <v>0</v>
      </c>
      <c r="F22" s="35">
        <v>2</v>
      </c>
      <c r="G22" s="44">
        <v>3</v>
      </c>
      <c r="H22" s="35">
        <v>2</v>
      </c>
      <c r="I22" s="35">
        <v>2</v>
      </c>
      <c r="J22" s="44">
        <v>3</v>
      </c>
      <c r="K22" s="35">
        <v>2</v>
      </c>
      <c r="L22" s="35">
        <v>2</v>
      </c>
      <c r="M22" s="44">
        <v>3</v>
      </c>
      <c r="N22" s="35">
        <v>1</v>
      </c>
      <c r="O22" s="35">
        <v>0</v>
      </c>
      <c r="P22" s="44">
        <v>0</v>
      </c>
    </row>
    <row r="23" spans="1:17" ht="18.75">
      <c r="A23" s="18" t="s">
        <v>66</v>
      </c>
      <c r="B23" s="11" t="s">
        <v>15</v>
      </c>
      <c r="C23" s="33">
        <f>C24</f>
        <v>12</v>
      </c>
      <c r="D23" s="33">
        <f t="shared" si="1"/>
        <v>12</v>
      </c>
      <c r="E23" s="33">
        <f>E24</f>
        <v>0</v>
      </c>
      <c r="F23" s="33">
        <f t="shared" ref="F23:P24" si="5">F24</f>
        <v>2</v>
      </c>
      <c r="G23" s="43">
        <f t="shared" si="5"/>
        <v>2</v>
      </c>
      <c r="H23" s="33">
        <f t="shared" si="5"/>
        <v>2</v>
      </c>
      <c r="I23" s="33">
        <f t="shared" si="5"/>
        <v>2</v>
      </c>
      <c r="J23" s="43">
        <f t="shared" si="5"/>
        <v>2</v>
      </c>
      <c r="K23" s="33">
        <f t="shared" si="5"/>
        <v>1</v>
      </c>
      <c r="L23" s="33">
        <f t="shared" si="5"/>
        <v>1</v>
      </c>
      <c r="M23" s="43">
        <f t="shared" si="5"/>
        <v>0</v>
      </c>
      <c r="N23" s="33">
        <f t="shared" si="5"/>
        <v>0</v>
      </c>
      <c r="O23" s="33">
        <f t="shared" si="5"/>
        <v>0</v>
      </c>
      <c r="P23" s="43">
        <f t="shared" si="5"/>
        <v>0</v>
      </c>
      <c r="Q23" s="3"/>
    </row>
    <row r="24" spans="1:17" s="4" customFormat="1" ht="18.75">
      <c r="A24" s="18" t="s">
        <v>109</v>
      </c>
      <c r="B24" s="12" t="s">
        <v>33</v>
      </c>
      <c r="C24" s="34">
        <f>C25</f>
        <v>12</v>
      </c>
      <c r="D24" s="33">
        <f t="shared" si="1"/>
        <v>12</v>
      </c>
      <c r="E24" s="34">
        <f>E25</f>
        <v>0</v>
      </c>
      <c r="F24" s="34">
        <f t="shared" si="5"/>
        <v>2</v>
      </c>
      <c r="G24" s="43">
        <f t="shared" si="5"/>
        <v>2</v>
      </c>
      <c r="H24" s="34">
        <f t="shared" si="5"/>
        <v>2</v>
      </c>
      <c r="I24" s="34">
        <f t="shared" si="5"/>
        <v>2</v>
      </c>
      <c r="J24" s="43">
        <f t="shared" si="5"/>
        <v>2</v>
      </c>
      <c r="K24" s="34">
        <f t="shared" si="5"/>
        <v>1</v>
      </c>
      <c r="L24" s="34">
        <f t="shared" si="5"/>
        <v>1</v>
      </c>
      <c r="M24" s="43">
        <f t="shared" si="5"/>
        <v>0</v>
      </c>
      <c r="N24" s="34">
        <f t="shared" si="5"/>
        <v>0</v>
      </c>
      <c r="O24" s="34">
        <f t="shared" si="5"/>
        <v>0</v>
      </c>
      <c r="P24" s="43">
        <f t="shared" si="5"/>
        <v>0</v>
      </c>
    </row>
    <row r="25" spans="1:17" s="4" customFormat="1" ht="18.75">
      <c r="A25" s="49" t="s">
        <v>51</v>
      </c>
      <c r="B25" s="50" t="s">
        <v>108</v>
      </c>
      <c r="C25" s="51">
        <v>12</v>
      </c>
      <c r="D25" s="33">
        <f t="shared" si="1"/>
        <v>12</v>
      </c>
      <c r="E25" s="51">
        <v>0</v>
      </c>
      <c r="F25" s="51">
        <v>2</v>
      </c>
      <c r="G25" s="54">
        <v>2</v>
      </c>
      <c r="H25" s="51">
        <v>2</v>
      </c>
      <c r="I25" s="51">
        <v>2</v>
      </c>
      <c r="J25" s="54">
        <v>2</v>
      </c>
      <c r="K25" s="51">
        <v>1</v>
      </c>
      <c r="L25" s="51">
        <v>1</v>
      </c>
      <c r="M25" s="54">
        <v>0</v>
      </c>
      <c r="N25" s="51">
        <v>0</v>
      </c>
      <c r="O25" s="51">
        <v>0</v>
      </c>
      <c r="P25" s="54">
        <v>0</v>
      </c>
    </row>
    <row r="26" spans="1:17" ht="45.75" customHeight="1" thickBot="1">
      <c r="A26" s="21"/>
      <c r="B26" s="15" t="s">
        <v>34</v>
      </c>
      <c r="C26" s="37">
        <f>C6+C23</f>
        <v>97</v>
      </c>
      <c r="D26" s="33">
        <f t="shared" si="1"/>
        <v>97</v>
      </c>
      <c r="E26" s="37">
        <f>E6+E23</f>
        <v>2</v>
      </c>
      <c r="F26" s="37">
        <f t="shared" ref="F26:P26" si="6">F6+F23</f>
        <v>9</v>
      </c>
      <c r="G26" s="45">
        <f t="shared" si="6"/>
        <v>11</v>
      </c>
      <c r="H26" s="37">
        <f t="shared" si="6"/>
        <v>12</v>
      </c>
      <c r="I26" s="37">
        <f t="shared" si="6"/>
        <v>8</v>
      </c>
      <c r="J26" s="45">
        <f t="shared" si="6"/>
        <v>15</v>
      </c>
      <c r="K26" s="37">
        <f t="shared" si="6"/>
        <v>4</v>
      </c>
      <c r="L26" s="37">
        <f t="shared" si="6"/>
        <v>7</v>
      </c>
      <c r="M26" s="45">
        <f t="shared" si="6"/>
        <v>8</v>
      </c>
      <c r="N26" s="37">
        <f t="shared" si="6"/>
        <v>4</v>
      </c>
      <c r="O26" s="37">
        <f t="shared" si="6"/>
        <v>4</v>
      </c>
      <c r="P26" s="45">
        <f t="shared" si="6"/>
        <v>13</v>
      </c>
    </row>
    <row r="28" spans="1:17">
      <c r="A28" s="9" t="s">
        <v>122</v>
      </c>
    </row>
  </sheetData>
  <mergeCells count="3">
    <mergeCell ref="B1:P1"/>
    <mergeCell ref="A3:A4"/>
    <mergeCell ref="B3:B4"/>
  </mergeCells>
  <pageMargins left="0" right="0" top="0" bottom="0" header="0" footer="0"/>
  <pageSetup paperSize="8" scale="8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</sheetPr>
  <dimension ref="A1:Q26"/>
  <sheetViews>
    <sheetView view="pageBreakPreview" zoomScale="70" zoomScaleNormal="70" zoomScaleSheetLayoutView="70" workbookViewId="0">
      <pane xSplit="2" ySplit="5" topLeftCell="C6" activePane="bottomRight" state="frozen"/>
      <selection pane="topRight" activeCell="F1" sqref="F1"/>
      <selection pane="bottomLeft" activeCell="A6" sqref="A6"/>
      <selection pane="bottomRight" activeCell="B1" sqref="B1:P1"/>
    </sheetView>
  </sheetViews>
  <sheetFormatPr defaultColWidth="9.140625" defaultRowHeight="15.75"/>
  <cols>
    <col min="1" max="1" width="7.140625" style="9" customWidth="1"/>
    <col min="2" max="2" width="59.7109375" style="7" customWidth="1"/>
    <col min="3" max="3" width="18.85546875" style="7" customWidth="1"/>
    <col min="4" max="4" width="13.5703125" style="7" customWidth="1"/>
    <col min="5" max="5" width="12.140625" style="31" customWidth="1"/>
    <col min="6" max="16" width="12.140625" style="7" customWidth="1"/>
    <col min="17" max="16384" width="9.140625" style="2"/>
  </cols>
  <sheetData>
    <row r="1" spans="1:16" ht="75" customHeight="1" thickBot="1">
      <c r="B1" s="96" t="s">
        <v>128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ht="24" hidden="1" customHeight="1" thickBot="1">
      <c r="A2" s="10"/>
      <c r="B2" s="1"/>
      <c r="C2" s="1"/>
      <c r="D2" s="1"/>
      <c r="E2" s="30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8.75" customHeight="1" thickTop="1">
      <c r="A3" s="97" t="s">
        <v>45</v>
      </c>
      <c r="B3" s="99" t="s">
        <v>0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16" ht="87.75" customHeight="1">
      <c r="A4" s="98"/>
      <c r="B4" s="100"/>
      <c r="C4" s="29" t="s">
        <v>116</v>
      </c>
      <c r="D4" s="29" t="s">
        <v>110</v>
      </c>
      <c r="E4" s="29" t="s">
        <v>92</v>
      </c>
      <c r="F4" s="29" t="s">
        <v>93</v>
      </c>
      <c r="G4" s="42" t="s">
        <v>94</v>
      </c>
      <c r="H4" s="29" t="s">
        <v>95</v>
      </c>
      <c r="I4" s="29" t="s">
        <v>96</v>
      </c>
      <c r="J4" s="42" t="s">
        <v>97</v>
      </c>
      <c r="K4" s="29" t="s">
        <v>98</v>
      </c>
      <c r="L4" s="29" t="s">
        <v>99</v>
      </c>
      <c r="M4" s="42" t="s">
        <v>100</v>
      </c>
      <c r="N4" s="29" t="s">
        <v>101</v>
      </c>
      <c r="O4" s="29" t="s">
        <v>102</v>
      </c>
      <c r="P4" s="42" t="s">
        <v>103</v>
      </c>
    </row>
    <row r="5" spans="1:16" ht="21" customHeight="1">
      <c r="A5" s="17"/>
      <c r="B5" s="29"/>
      <c r="C5" s="29"/>
      <c r="D5" s="29"/>
      <c r="E5" s="29"/>
      <c r="F5" s="29"/>
      <c r="G5" s="42"/>
      <c r="H5" s="29"/>
      <c r="I5" s="29"/>
      <c r="J5" s="42"/>
      <c r="K5" s="29"/>
      <c r="L5" s="29"/>
      <c r="M5" s="42"/>
      <c r="N5" s="29"/>
      <c r="O5" s="29"/>
      <c r="P5" s="42"/>
    </row>
    <row r="6" spans="1:16" ht="18.75" customHeight="1">
      <c r="A6" s="18" t="s">
        <v>46</v>
      </c>
      <c r="B6" s="11" t="s">
        <v>1</v>
      </c>
      <c r="C6" s="33">
        <f>C8+C10+C13</f>
        <v>106</v>
      </c>
      <c r="D6" s="33">
        <f>E6+F6+G6+H6+I6+J6+K6+L6+M6+N6+O6+P6</f>
        <v>106</v>
      </c>
      <c r="E6" s="33">
        <f>E8+E10+E13</f>
        <v>3</v>
      </c>
      <c r="F6" s="33">
        <f t="shared" ref="F6:P6" si="0">F8+F10+F13</f>
        <v>7</v>
      </c>
      <c r="G6" s="43">
        <f t="shared" si="0"/>
        <v>11</v>
      </c>
      <c r="H6" s="33">
        <f t="shared" si="0"/>
        <v>5</v>
      </c>
      <c r="I6" s="33">
        <f t="shared" si="0"/>
        <v>8</v>
      </c>
      <c r="J6" s="43">
        <f t="shared" si="0"/>
        <v>17</v>
      </c>
      <c r="K6" s="33">
        <f t="shared" si="0"/>
        <v>4</v>
      </c>
      <c r="L6" s="33">
        <f t="shared" si="0"/>
        <v>2</v>
      </c>
      <c r="M6" s="43">
        <f t="shared" si="0"/>
        <v>11</v>
      </c>
      <c r="N6" s="33">
        <f t="shared" si="0"/>
        <v>12</v>
      </c>
      <c r="O6" s="33">
        <f t="shared" si="0"/>
        <v>11</v>
      </c>
      <c r="P6" s="43">
        <f t="shared" si="0"/>
        <v>15</v>
      </c>
    </row>
    <row r="7" spans="1:16" s="5" customFormat="1" ht="18.75" hidden="1">
      <c r="A7" s="19" t="s">
        <v>47</v>
      </c>
      <c r="B7" s="13" t="s">
        <v>3</v>
      </c>
      <c r="C7" s="35"/>
      <c r="D7" s="33">
        <f t="shared" ref="D7:D26" si="1">E7+F7+G7+H7+I7+J7+K7+L7+M7+N7+O7+P7</f>
        <v>0</v>
      </c>
      <c r="E7" s="35"/>
      <c r="F7" s="35"/>
      <c r="G7" s="44"/>
      <c r="H7" s="35"/>
      <c r="I7" s="35"/>
      <c r="J7" s="44"/>
      <c r="K7" s="35"/>
      <c r="L7" s="35"/>
      <c r="M7" s="44"/>
      <c r="N7" s="35"/>
      <c r="O7" s="35"/>
      <c r="P7" s="44"/>
    </row>
    <row r="8" spans="1:16" s="5" customFormat="1" ht="18.75" customHeight="1">
      <c r="A8" s="19" t="s">
        <v>48</v>
      </c>
      <c r="B8" s="13" t="s">
        <v>4</v>
      </c>
      <c r="C8" s="35">
        <v>52</v>
      </c>
      <c r="D8" s="33">
        <f t="shared" si="1"/>
        <v>52</v>
      </c>
      <c r="E8" s="35">
        <v>3</v>
      </c>
      <c r="F8" s="35">
        <v>5</v>
      </c>
      <c r="G8" s="44">
        <v>4</v>
      </c>
      <c r="H8" s="35">
        <v>3</v>
      </c>
      <c r="I8" s="35">
        <v>6</v>
      </c>
      <c r="J8" s="44">
        <v>10</v>
      </c>
      <c r="K8" s="35">
        <v>2</v>
      </c>
      <c r="L8" s="35">
        <v>2</v>
      </c>
      <c r="M8" s="44">
        <v>4</v>
      </c>
      <c r="N8" s="35">
        <v>5</v>
      </c>
      <c r="O8" s="35">
        <v>4</v>
      </c>
      <c r="P8" s="44">
        <v>4</v>
      </c>
    </row>
    <row r="9" spans="1:16" s="5" customFormat="1" ht="18" hidden="1" customHeight="1">
      <c r="A9" s="19" t="s">
        <v>51</v>
      </c>
      <c r="B9" s="13" t="s">
        <v>7</v>
      </c>
      <c r="C9" s="35"/>
      <c r="D9" s="33">
        <f t="shared" si="1"/>
        <v>0</v>
      </c>
      <c r="E9" s="35"/>
      <c r="F9" s="35"/>
      <c r="G9" s="44"/>
      <c r="H9" s="35"/>
      <c r="I9" s="35"/>
      <c r="J9" s="44"/>
      <c r="K9" s="35"/>
      <c r="L9" s="35"/>
      <c r="M9" s="44"/>
      <c r="N9" s="35"/>
      <c r="O9" s="35"/>
      <c r="P9" s="44"/>
    </row>
    <row r="10" spans="1:16" s="4" customFormat="1" ht="18.75">
      <c r="A10" s="18" t="s">
        <v>52</v>
      </c>
      <c r="B10" s="12" t="s">
        <v>8</v>
      </c>
      <c r="C10" s="34">
        <f>C12</f>
        <v>4</v>
      </c>
      <c r="D10" s="33">
        <f t="shared" si="1"/>
        <v>4</v>
      </c>
      <c r="E10" s="34">
        <f>E12</f>
        <v>0</v>
      </c>
      <c r="F10" s="34">
        <f t="shared" ref="F10:P10" si="2">F12</f>
        <v>0</v>
      </c>
      <c r="G10" s="43">
        <f t="shared" si="2"/>
        <v>1</v>
      </c>
      <c r="H10" s="34">
        <f t="shared" si="2"/>
        <v>0</v>
      </c>
      <c r="I10" s="34">
        <f t="shared" si="2"/>
        <v>0</v>
      </c>
      <c r="J10" s="43">
        <f t="shared" si="2"/>
        <v>1</v>
      </c>
      <c r="K10" s="34">
        <f t="shared" si="2"/>
        <v>0</v>
      </c>
      <c r="L10" s="34">
        <f t="shared" si="2"/>
        <v>0</v>
      </c>
      <c r="M10" s="43">
        <f t="shared" si="2"/>
        <v>1</v>
      </c>
      <c r="N10" s="34">
        <f t="shared" si="2"/>
        <v>0</v>
      </c>
      <c r="O10" s="34">
        <f t="shared" si="2"/>
        <v>0</v>
      </c>
      <c r="P10" s="43">
        <f t="shared" si="2"/>
        <v>1</v>
      </c>
    </row>
    <row r="11" spans="1:16" s="5" customFormat="1" ht="68.25" hidden="1" customHeight="1">
      <c r="A11" s="19" t="s">
        <v>53</v>
      </c>
      <c r="B11" s="13" t="s">
        <v>37</v>
      </c>
      <c r="C11" s="35"/>
      <c r="D11" s="33">
        <f t="shared" si="1"/>
        <v>0</v>
      </c>
      <c r="E11" s="35"/>
      <c r="F11" s="35"/>
      <c r="G11" s="44"/>
      <c r="H11" s="35"/>
      <c r="I11" s="35"/>
      <c r="J11" s="44"/>
      <c r="K11" s="35"/>
      <c r="L11" s="35"/>
      <c r="M11" s="44"/>
      <c r="N11" s="35"/>
      <c r="O11" s="35"/>
      <c r="P11" s="44"/>
    </row>
    <row r="12" spans="1:16" s="5" customFormat="1" ht="18.75">
      <c r="A12" s="19" t="s">
        <v>53</v>
      </c>
      <c r="B12" s="13" t="s">
        <v>13</v>
      </c>
      <c r="C12" s="35">
        <v>4</v>
      </c>
      <c r="D12" s="33">
        <f t="shared" si="1"/>
        <v>4</v>
      </c>
      <c r="E12" s="35">
        <v>0</v>
      </c>
      <c r="F12" s="35"/>
      <c r="G12" s="44">
        <v>1</v>
      </c>
      <c r="H12" s="35"/>
      <c r="I12" s="35"/>
      <c r="J12" s="44">
        <v>1</v>
      </c>
      <c r="K12" s="35"/>
      <c r="L12" s="35"/>
      <c r="M12" s="44">
        <v>1</v>
      </c>
      <c r="N12" s="35"/>
      <c r="O12" s="35"/>
      <c r="P12" s="44">
        <v>1</v>
      </c>
    </row>
    <row r="13" spans="1:16" s="4" customFormat="1" ht="18.75">
      <c r="A13" s="18" t="s">
        <v>57</v>
      </c>
      <c r="B13" s="12" t="s">
        <v>14</v>
      </c>
      <c r="C13" s="34">
        <f>C14+C17</f>
        <v>50</v>
      </c>
      <c r="D13" s="33">
        <f t="shared" si="1"/>
        <v>50</v>
      </c>
      <c r="E13" s="34">
        <f>E14+E17</f>
        <v>0</v>
      </c>
      <c r="F13" s="34">
        <f t="shared" ref="F13:P13" si="3">F14+F17</f>
        <v>2</v>
      </c>
      <c r="G13" s="43">
        <f t="shared" si="3"/>
        <v>6</v>
      </c>
      <c r="H13" s="34">
        <f t="shared" si="3"/>
        <v>2</v>
      </c>
      <c r="I13" s="34">
        <f t="shared" si="3"/>
        <v>2</v>
      </c>
      <c r="J13" s="43">
        <f t="shared" si="3"/>
        <v>6</v>
      </c>
      <c r="K13" s="34">
        <f t="shared" si="3"/>
        <v>2</v>
      </c>
      <c r="L13" s="34">
        <f t="shared" si="3"/>
        <v>0</v>
      </c>
      <c r="M13" s="43">
        <f t="shared" si="3"/>
        <v>6</v>
      </c>
      <c r="N13" s="34">
        <f t="shared" si="3"/>
        <v>7</v>
      </c>
      <c r="O13" s="34">
        <f t="shared" si="3"/>
        <v>7</v>
      </c>
      <c r="P13" s="43">
        <f t="shared" si="3"/>
        <v>10</v>
      </c>
    </row>
    <row r="14" spans="1:16" s="5" customFormat="1" ht="27" customHeight="1">
      <c r="A14" s="19" t="s">
        <v>58</v>
      </c>
      <c r="B14" s="13" t="s">
        <v>16</v>
      </c>
      <c r="C14" s="35">
        <v>15</v>
      </c>
      <c r="D14" s="33">
        <f t="shared" si="1"/>
        <v>15</v>
      </c>
      <c r="E14" s="35">
        <v>0</v>
      </c>
      <c r="F14" s="35">
        <v>1</v>
      </c>
      <c r="G14" s="44">
        <v>1</v>
      </c>
      <c r="H14" s="35">
        <v>1</v>
      </c>
      <c r="I14" s="35">
        <v>1</v>
      </c>
      <c r="J14" s="44">
        <v>1</v>
      </c>
      <c r="K14" s="35">
        <v>0</v>
      </c>
      <c r="L14" s="35">
        <v>0</v>
      </c>
      <c r="M14" s="44">
        <v>0</v>
      </c>
      <c r="N14" s="35">
        <v>3</v>
      </c>
      <c r="O14" s="35">
        <v>2</v>
      </c>
      <c r="P14" s="44">
        <v>5</v>
      </c>
    </row>
    <row r="15" spans="1:16" s="5" customFormat="1" ht="18.75" hidden="1">
      <c r="A15" s="19" t="s">
        <v>60</v>
      </c>
      <c r="B15" s="13" t="s">
        <v>17</v>
      </c>
      <c r="C15" s="35"/>
      <c r="D15" s="33">
        <f t="shared" si="1"/>
        <v>0</v>
      </c>
      <c r="E15" s="35"/>
      <c r="F15" s="35"/>
      <c r="G15" s="44"/>
      <c r="H15" s="35"/>
      <c r="I15" s="35"/>
      <c r="J15" s="44"/>
      <c r="K15" s="35"/>
      <c r="L15" s="35"/>
      <c r="M15" s="44"/>
      <c r="N15" s="35"/>
      <c r="O15" s="35"/>
      <c r="P15" s="44"/>
    </row>
    <row r="16" spans="1:16" s="5" customFormat="1" ht="18.75" hidden="1">
      <c r="A16" s="19" t="s">
        <v>61</v>
      </c>
      <c r="B16" s="13" t="s">
        <v>18</v>
      </c>
      <c r="C16" s="35"/>
      <c r="D16" s="33">
        <f t="shared" si="1"/>
        <v>0</v>
      </c>
      <c r="E16" s="35"/>
      <c r="F16" s="35"/>
      <c r="G16" s="44"/>
      <c r="H16" s="35"/>
      <c r="I16" s="35"/>
      <c r="J16" s="44"/>
      <c r="K16" s="35"/>
      <c r="L16" s="35"/>
      <c r="M16" s="44"/>
      <c r="N16" s="35"/>
      <c r="O16" s="35"/>
      <c r="P16" s="44"/>
    </row>
    <row r="17" spans="1:17" s="5" customFormat="1" ht="18.75">
      <c r="A17" s="19" t="s">
        <v>59</v>
      </c>
      <c r="B17" s="13" t="s">
        <v>19</v>
      </c>
      <c r="C17" s="35">
        <f>C21+C22</f>
        <v>35</v>
      </c>
      <c r="D17" s="33">
        <f t="shared" si="1"/>
        <v>35</v>
      </c>
      <c r="E17" s="35">
        <f>E21+E22</f>
        <v>0</v>
      </c>
      <c r="F17" s="35">
        <f t="shared" ref="F17:P17" si="4">F21+F22</f>
        <v>1</v>
      </c>
      <c r="G17" s="44">
        <f t="shared" si="4"/>
        <v>5</v>
      </c>
      <c r="H17" s="35">
        <f t="shared" si="4"/>
        <v>1</v>
      </c>
      <c r="I17" s="35">
        <f t="shared" si="4"/>
        <v>1</v>
      </c>
      <c r="J17" s="44">
        <f t="shared" si="4"/>
        <v>5</v>
      </c>
      <c r="K17" s="35">
        <f t="shared" si="4"/>
        <v>2</v>
      </c>
      <c r="L17" s="35">
        <f t="shared" si="4"/>
        <v>0</v>
      </c>
      <c r="M17" s="44">
        <f t="shared" si="4"/>
        <v>6</v>
      </c>
      <c r="N17" s="35">
        <f t="shared" si="4"/>
        <v>4</v>
      </c>
      <c r="O17" s="35">
        <f t="shared" si="4"/>
        <v>5</v>
      </c>
      <c r="P17" s="44">
        <f t="shared" si="4"/>
        <v>5</v>
      </c>
    </row>
    <row r="18" spans="1:17" s="6" customFormat="1" ht="37.5" hidden="1">
      <c r="A18" s="20" t="s">
        <v>79</v>
      </c>
      <c r="B18" s="12" t="s">
        <v>20</v>
      </c>
      <c r="C18" s="34"/>
      <c r="D18" s="33">
        <f t="shared" si="1"/>
        <v>0</v>
      </c>
      <c r="E18" s="34"/>
      <c r="F18" s="34"/>
      <c r="G18" s="43"/>
      <c r="H18" s="34"/>
      <c r="I18" s="34"/>
      <c r="J18" s="43"/>
      <c r="K18" s="34"/>
      <c r="L18" s="34"/>
      <c r="M18" s="43"/>
      <c r="N18" s="34"/>
      <c r="O18" s="34"/>
      <c r="P18" s="43"/>
    </row>
    <row r="19" spans="1:17" s="5" customFormat="1" ht="18.75" hidden="1">
      <c r="A19" s="19" t="s">
        <v>80</v>
      </c>
      <c r="B19" s="13" t="s">
        <v>11</v>
      </c>
      <c r="C19" s="35"/>
      <c r="D19" s="33">
        <f t="shared" si="1"/>
        <v>0</v>
      </c>
      <c r="E19" s="35"/>
      <c r="F19" s="35"/>
      <c r="G19" s="44"/>
      <c r="H19" s="35"/>
      <c r="I19" s="35"/>
      <c r="J19" s="44"/>
      <c r="K19" s="35"/>
      <c r="L19" s="35"/>
      <c r="M19" s="44"/>
      <c r="N19" s="35"/>
      <c r="O19" s="35"/>
      <c r="P19" s="44"/>
    </row>
    <row r="20" spans="1:17" s="5" customFormat="1" ht="56.25" hidden="1">
      <c r="A20" s="19" t="s">
        <v>81</v>
      </c>
      <c r="B20" s="13" t="s">
        <v>38</v>
      </c>
      <c r="C20" s="35"/>
      <c r="D20" s="33">
        <f t="shared" si="1"/>
        <v>0</v>
      </c>
      <c r="E20" s="35"/>
      <c r="F20" s="35"/>
      <c r="G20" s="44"/>
      <c r="H20" s="35"/>
      <c r="I20" s="35"/>
      <c r="J20" s="44"/>
      <c r="K20" s="35"/>
      <c r="L20" s="35"/>
      <c r="M20" s="44"/>
      <c r="N20" s="35"/>
      <c r="O20" s="35"/>
      <c r="P20" s="44"/>
    </row>
    <row r="21" spans="1:17" s="5" customFormat="1" ht="18.75">
      <c r="A21" s="19"/>
      <c r="B21" s="13" t="s">
        <v>106</v>
      </c>
      <c r="C21" s="35">
        <v>12</v>
      </c>
      <c r="D21" s="33">
        <f t="shared" si="1"/>
        <v>12</v>
      </c>
      <c r="E21" s="35">
        <v>0</v>
      </c>
      <c r="F21" s="35">
        <v>0</v>
      </c>
      <c r="G21" s="44">
        <v>4</v>
      </c>
      <c r="H21" s="35">
        <v>0</v>
      </c>
      <c r="I21" s="35">
        <v>0</v>
      </c>
      <c r="J21" s="44">
        <v>3</v>
      </c>
      <c r="K21" s="35">
        <v>2</v>
      </c>
      <c r="L21" s="35">
        <v>0</v>
      </c>
      <c r="M21" s="44">
        <v>3</v>
      </c>
      <c r="N21" s="35">
        <v>0</v>
      </c>
      <c r="O21" s="35">
        <v>0</v>
      </c>
      <c r="P21" s="44">
        <v>0</v>
      </c>
    </row>
    <row r="22" spans="1:17" s="5" customFormat="1" ht="18.75">
      <c r="A22" s="19"/>
      <c r="B22" s="13" t="s">
        <v>107</v>
      </c>
      <c r="C22" s="52">
        <v>23</v>
      </c>
      <c r="D22" s="33">
        <f t="shared" si="1"/>
        <v>23</v>
      </c>
      <c r="E22" s="35">
        <v>0</v>
      </c>
      <c r="F22" s="35">
        <v>1</v>
      </c>
      <c r="G22" s="44">
        <v>1</v>
      </c>
      <c r="H22" s="35">
        <v>1</v>
      </c>
      <c r="I22" s="35">
        <v>1</v>
      </c>
      <c r="J22" s="44">
        <v>2</v>
      </c>
      <c r="K22" s="35">
        <v>0</v>
      </c>
      <c r="L22" s="35">
        <v>0</v>
      </c>
      <c r="M22" s="44">
        <v>3</v>
      </c>
      <c r="N22" s="35">
        <v>4</v>
      </c>
      <c r="O22" s="35">
        <v>5</v>
      </c>
      <c r="P22" s="44">
        <v>5</v>
      </c>
    </row>
    <row r="23" spans="1:17" ht="18.75">
      <c r="A23" s="18" t="s">
        <v>66</v>
      </c>
      <c r="B23" s="11" t="s">
        <v>15</v>
      </c>
      <c r="C23" s="33">
        <f>C24</f>
        <v>19</v>
      </c>
      <c r="D23" s="33">
        <f t="shared" si="1"/>
        <v>19</v>
      </c>
      <c r="E23" s="33">
        <f>E24</f>
        <v>1</v>
      </c>
      <c r="F23" s="33">
        <f t="shared" ref="F23:P24" si="5">F24</f>
        <v>1</v>
      </c>
      <c r="G23" s="43">
        <f t="shared" si="5"/>
        <v>2</v>
      </c>
      <c r="H23" s="33">
        <f t="shared" si="5"/>
        <v>3</v>
      </c>
      <c r="I23" s="33">
        <f t="shared" si="5"/>
        <v>2</v>
      </c>
      <c r="J23" s="43">
        <f t="shared" si="5"/>
        <v>3</v>
      </c>
      <c r="K23" s="33">
        <f t="shared" si="5"/>
        <v>0</v>
      </c>
      <c r="L23" s="33">
        <f t="shared" si="5"/>
        <v>0</v>
      </c>
      <c r="M23" s="43">
        <f t="shared" si="5"/>
        <v>1</v>
      </c>
      <c r="N23" s="33">
        <f t="shared" si="5"/>
        <v>2</v>
      </c>
      <c r="O23" s="33">
        <f t="shared" si="5"/>
        <v>2</v>
      </c>
      <c r="P23" s="43">
        <f t="shared" si="5"/>
        <v>2</v>
      </c>
      <c r="Q23" s="3"/>
    </row>
    <row r="24" spans="1:17" s="4" customFormat="1" ht="18.75">
      <c r="A24" s="18" t="s">
        <v>109</v>
      </c>
      <c r="B24" s="12" t="s">
        <v>33</v>
      </c>
      <c r="C24" s="34">
        <f>C25</f>
        <v>19</v>
      </c>
      <c r="D24" s="33">
        <f t="shared" si="1"/>
        <v>19</v>
      </c>
      <c r="E24" s="34">
        <f>E25</f>
        <v>1</v>
      </c>
      <c r="F24" s="34">
        <f t="shared" si="5"/>
        <v>1</v>
      </c>
      <c r="G24" s="43">
        <f t="shared" si="5"/>
        <v>2</v>
      </c>
      <c r="H24" s="34">
        <f t="shared" si="5"/>
        <v>3</v>
      </c>
      <c r="I24" s="34">
        <f t="shared" si="5"/>
        <v>2</v>
      </c>
      <c r="J24" s="43">
        <f t="shared" si="5"/>
        <v>3</v>
      </c>
      <c r="K24" s="34">
        <f t="shared" si="5"/>
        <v>0</v>
      </c>
      <c r="L24" s="34">
        <f t="shared" si="5"/>
        <v>0</v>
      </c>
      <c r="M24" s="43">
        <f t="shared" si="5"/>
        <v>1</v>
      </c>
      <c r="N24" s="34">
        <f t="shared" si="5"/>
        <v>2</v>
      </c>
      <c r="O24" s="34">
        <f t="shared" si="5"/>
        <v>2</v>
      </c>
      <c r="P24" s="43">
        <f t="shared" si="5"/>
        <v>2</v>
      </c>
    </row>
    <row r="25" spans="1:17" s="4" customFormat="1" ht="18.75">
      <c r="A25" s="49" t="s">
        <v>51</v>
      </c>
      <c r="B25" s="50" t="s">
        <v>108</v>
      </c>
      <c r="C25" s="51">
        <v>19</v>
      </c>
      <c r="D25" s="33">
        <f t="shared" si="1"/>
        <v>19</v>
      </c>
      <c r="E25" s="51">
        <v>1</v>
      </c>
      <c r="F25" s="51">
        <v>1</v>
      </c>
      <c r="G25" s="54">
        <v>2</v>
      </c>
      <c r="H25" s="51">
        <v>3</v>
      </c>
      <c r="I25" s="51">
        <v>2</v>
      </c>
      <c r="J25" s="54">
        <v>3</v>
      </c>
      <c r="K25" s="51">
        <v>0</v>
      </c>
      <c r="L25" s="51">
        <v>0</v>
      </c>
      <c r="M25" s="54">
        <v>1</v>
      </c>
      <c r="N25" s="51">
        <v>2</v>
      </c>
      <c r="O25" s="51">
        <v>2</v>
      </c>
      <c r="P25" s="54">
        <v>2</v>
      </c>
    </row>
    <row r="26" spans="1:17" ht="45.75" customHeight="1" thickBot="1">
      <c r="A26" s="21"/>
      <c r="B26" s="15" t="s">
        <v>34</v>
      </c>
      <c r="C26" s="37">
        <f>C6+C23</f>
        <v>125</v>
      </c>
      <c r="D26" s="33">
        <f t="shared" si="1"/>
        <v>125</v>
      </c>
      <c r="E26" s="37">
        <f>E6+E23</f>
        <v>4</v>
      </c>
      <c r="F26" s="37">
        <f t="shared" ref="F26:P26" si="6">F6+F23</f>
        <v>8</v>
      </c>
      <c r="G26" s="45">
        <f t="shared" si="6"/>
        <v>13</v>
      </c>
      <c r="H26" s="37">
        <f t="shared" si="6"/>
        <v>8</v>
      </c>
      <c r="I26" s="37">
        <f t="shared" si="6"/>
        <v>10</v>
      </c>
      <c r="J26" s="45">
        <f t="shared" si="6"/>
        <v>20</v>
      </c>
      <c r="K26" s="37">
        <f t="shared" si="6"/>
        <v>4</v>
      </c>
      <c r="L26" s="37">
        <f t="shared" si="6"/>
        <v>2</v>
      </c>
      <c r="M26" s="45">
        <f t="shared" si="6"/>
        <v>12</v>
      </c>
      <c r="N26" s="37">
        <f t="shared" si="6"/>
        <v>14</v>
      </c>
      <c r="O26" s="37">
        <f t="shared" si="6"/>
        <v>13</v>
      </c>
      <c r="P26" s="45">
        <f t="shared" si="6"/>
        <v>17</v>
      </c>
    </row>
  </sheetData>
  <mergeCells count="3">
    <mergeCell ref="B1:P1"/>
    <mergeCell ref="A3:A4"/>
    <mergeCell ref="B3:B4"/>
  </mergeCells>
  <pageMargins left="0" right="0" top="0" bottom="0" header="0" footer="0"/>
  <pageSetup paperSize="8" scale="8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F0"/>
  </sheetPr>
  <dimension ref="A1:Q26"/>
  <sheetViews>
    <sheetView view="pageBreakPreview" zoomScale="70" zoomScaleNormal="70" zoomScaleSheetLayoutView="70" workbookViewId="0">
      <pane xSplit="2" ySplit="5" topLeftCell="C6" activePane="bottomRight" state="frozen"/>
      <selection pane="topRight" activeCell="F1" sqref="F1"/>
      <selection pane="bottomLeft" activeCell="A6" sqref="A6"/>
      <selection pane="bottomRight" activeCell="B1" sqref="B1:P1"/>
    </sheetView>
  </sheetViews>
  <sheetFormatPr defaultColWidth="9.140625" defaultRowHeight="15.75"/>
  <cols>
    <col min="1" max="1" width="7.140625" style="9" customWidth="1"/>
    <col min="2" max="2" width="59.7109375" style="7" customWidth="1"/>
    <col min="3" max="3" width="18.85546875" style="7" customWidth="1"/>
    <col min="4" max="4" width="13.5703125" style="7" customWidth="1"/>
    <col min="5" max="5" width="12.140625" style="31" customWidth="1"/>
    <col min="6" max="16" width="12.140625" style="7" customWidth="1"/>
    <col min="17" max="16384" width="9.140625" style="2"/>
  </cols>
  <sheetData>
    <row r="1" spans="1:16" ht="75" customHeight="1" thickBot="1">
      <c r="B1" s="96" t="s">
        <v>127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ht="24" hidden="1" customHeight="1" thickBot="1">
      <c r="A2" s="10"/>
      <c r="B2" s="1"/>
      <c r="C2" s="1"/>
      <c r="D2" s="1"/>
      <c r="E2" s="30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8.75" customHeight="1" thickTop="1">
      <c r="A3" s="97" t="s">
        <v>45</v>
      </c>
      <c r="B3" s="99" t="s">
        <v>0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16" ht="87.75" customHeight="1">
      <c r="A4" s="98"/>
      <c r="B4" s="100"/>
      <c r="C4" s="29" t="s">
        <v>115</v>
      </c>
      <c r="D4" s="29" t="s">
        <v>110</v>
      </c>
      <c r="E4" s="29" t="s">
        <v>92</v>
      </c>
      <c r="F4" s="29" t="s">
        <v>93</v>
      </c>
      <c r="G4" s="42" t="s">
        <v>94</v>
      </c>
      <c r="H4" s="29" t="s">
        <v>95</v>
      </c>
      <c r="I4" s="29" t="s">
        <v>96</v>
      </c>
      <c r="J4" s="42" t="s">
        <v>97</v>
      </c>
      <c r="K4" s="29" t="s">
        <v>98</v>
      </c>
      <c r="L4" s="29" t="s">
        <v>99</v>
      </c>
      <c r="M4" s="42" t="s">
        <v>100</v>
      </c>
      <c r="N4" s="29" t="s">
        <v>101</v>
      </c>
      <c r="O4" s="29" t="s">
        <v>102</v>
      </c>
      <c r="P4" s="42" t="s">
        <v>103</v>
      </c>
    </row>
    <row r="5" spans="1:16" ht="21" customHeight="1">
      <c r="A5" s="17"/>
      <c r="B5" s="29"/>
      <c r="C5" s="29"/>
      <c r="D5" s="29"/>
      <c r="E5" s="29"/>
      <c r="F5" s="29"/>
      <c r="G5" s="42"/>
      <c r="H5" s="29"/>
      <c r="I5" s="29"/>
      <c r="J5" s="42"/>
      <c r="K5" s="29"/>
      <c r="L5" s="29"/>
      <c r="M5" s="42"/>
      <c r="N5" s="29"/>
      <c r="O5" s="29"/>
      <c r="P5" s="42"/>
    </row>
    <row r="6" spans="1:16" ht="18.75" customHeight="1">
      <c r="A6" s="18" t="s">
        <v>46</v>
      </c>
      <c r="B6" s="11" t="s">
        <v>1</v>
      </c>
      <c r="C6" s="33">
        <f>C8+C10+C13</f>
        <v>131</v>
      </c>
      <c r="D6" s="33">
        <f>E6+F6+G6+H6+I6+J6+K6+L6+M6+N6+O6+P6</f>
        <v>131</v>
      </c>
      <c r="E6" s="33">
        <f>E8+E10+E13</f>
        <v>3</v>
      </c>
      <c r="F6" s="33">
        <f t="shared" ref="F6:P6" si="0">F8+F10+F13</f>
        <v>15</v>
      </c>
      <c r="G6" s="43">
        <f t="shared" si="0"/>
        <v>11</v>
      </c>
      <c r="H6" s="33">
        <f t="shared" si="0"/>
        <v>8</v>
      </c>
      <c r="I6" s="33">
        <f t="shared" si="0"/>
        <v>11</v>
      </c>
      <c r="J6" s="43">
        <f t="shared" si="0"/>
        <v>20</v>
      </c>
      <c r="K6" s="33">
        <f t="shared" si="0"/>
        <v>9</v>
      </c>
      <c r="L6" s="33">
        <f t="shared" si="0"/>
        <v>6</v>
      </c>
      <c r="M6" s="43">
        <f t="shared" si="0"/>
        <v>9</v>
      </c>
      <c r="N6" s="33">
        <f t="shared" si="0"/>
        <v>10</v>
      </c>
      <c r="O6" s="33">
        <f t="shared" si="0"/>
        <v>16</v>
      </c>
      <c r="P6" s="43">
        <f t="shared" si="0"/>
        <v>13</v>
      </c>
    </row>
    <row r="7" spans="1:16" s="5" customFormat="1" ht="18.75" hidden="1">
      <c r="A7" s="19" t="s">
        <v>47</v>
      </c>
      <c r="B7" s="13" t="s">
        <v>3</v>
      </c>
      <c r="C7" s="35"/>
      <c r="D7" s="33">
        <f t="shared" ref="D7:D26" si="1">E7+F7+G7+H7+I7+J7+K7+L7+M7+N7+O7+P7</f>
        <v>0</v>
      </c>
      <c r="E7" s="35"/>
      <c r="F7" s="35"/>
      <c r="G7" s="44"/>
      <c r="H7" s="35"/>
      <c r="I7" s="35"/>
      <c r="J7" s="44"/>
      <c r="K7" s="35"/>
      <c r="L7" s="35"/>
      <c r="M7" s="44"/>
      <c r="N7" s="35"/>
      <c r="O7" s="35"/>
      <c r="P7" s="44"/>
    </row>
    <row r="8" spans="1:16" s="5" customFormat="1" ht="18.75" customHeight="1">
      <c r="A8" s="19" t="s">
        <v>48</v>
      </c>
      <c r="B8" s="13" t="s">
        <v>4</v>
      </c>
      <c r="C8" s="35">
        <v>53</v>
      </c>
      <c r="D8" s="33">
        <f t="shared" si="1"/>
        <v>53</v>
      </c>
      <c r="E8" s="35">
        <v>1</v>
      </c>
      <c r="F8" s="35">
        <v>8</v>
      </c>
      <c r="G8" s="44">
        <v>4</v>
      </c>
      <c r="H8" s="35">
        <v>3</v>
      </c>
      <c r="I8" s="35">
        <v>5</v>
      </c>
      <c r="J8" s="44">
        <v>10</v>
      </c>
      <c r="K8" s="35">
        <v>3</v>
      </c>
      <c r="L8" s="35">
        <v>1</v>
      </c>
      <c r="M8" s="44">
        <v>3</v>
      </c>
      <c r="N8" s="35">
        <v>5</v>
      </c>
      <c r="O8" s="35">
        <v>5</v>
      </c>
      <c r="P8" s="44">
        <v>5</v>
      </c>
    </row>
    <row r="9" spans="1:16" s="5" customFormat="1" ht="18" hidden="1" customHeight="1">
      <c r="A9" s="19" t="s">
        <v>51</v>
      </c>
      <c r="B9" s="13" t="s">
        <v>7</v>
      </c>
      <c r="C9" s="35"/>
      <c r="D9" s="33">
        <f t="shared" si="1"/>
        <v>0</v>
      </c>
      <c r="E9" s="35"/>
      <c r="F9" s="35"/>
      <c r="G9" s="44"/>
      <c r="H9" s="35"/>
      <c r="I9" s="35"/>
      <c r="J9" s="44"/>
      <c r="K9" s="35"/>
      <c r="L9" s="35"/>
      <c r="M9" s="44"/>
      <c r="N9" s="35"/>
      <c r="O9" s="35"/>
      <c r="P9" s="44"/>
    </row>
    <row r="10" spans="1:16" s="4" customFormat="1" ht="18.75">
      <c r="A10" s="18" t="s">
        <v>52</v>
      </c>
      <c r="B10" s="12" t="s">
        <v>8</v>
      </c>
      <c r="C10" s="34">
        <f>C12</f>
        <v>6</v>
      </c>
      <c r="D10" s="33">
        <f t="shared" si="1"/>
        <v>6</v>
      </c>
      <c r="E10" s="34">
        <f>E12</f>
        <v>0</v>
      </c>
      <c r="F10" s="34">
        <f t="shared" ref="F10:P10" si="2">F12</f>
        <v>0</v>
      </c>
      <c r="G10" s="43">
        <f t="shared" si="2"/>
        <v>2</v>
      </c>
      <c r="H10" s="34">
        <f t="shared" si="2"/>
        <v>0</v>
      </c>
      <c r="I10" s="34">
        <f t="shared" si="2"/>
        <v>0</v>
      </c>
      <c r="J10" s="43">
        <f t="shared" si="2"/>
        <v>3</v>
      </c>
      <c r="K10" s="34">
        <f t="shared" si="2"/>
        <v>0</v>
      </c>
      <c r="L10" s="34">
        <f t="shared" si="2"/>
        <v>0</v>
      </c>
      <c r="M10" s="43">
        <f t="shared" si="2"/>
        <v>1</v>
      </c>
      <c r="N10" s="34">
        <f t="shared" si="2"/>
        <v>0</v>
      </c>
      <c r="O10" s="34">
        <f t="shared" si="2"/>
        <v>0</v>
      </c>
      <c r="P10" s="43">
        <f t="shared" si="2"/>
        <v>0</v>
      </c>
    </row>
    <row r="11" spans="1:16" s="5" customFormat="1" ht="68.25" hidden="1" customHeight="1">
      <c r="A11" s="19" t="s">
        <v>53</v>
      </c>
      <c r="B11" s="13" t="s">
        <v>37</v>
      </c>
      <c r="C11" s="35"/>
      <c r="D11" s="33">
        <f t="shared" si="1"/>
        <v>0</v>
      </c>
      <c r="E11" s="35"/>
      <c r="F11" s="35"/>
      <c r="G11" s="44"/>
      <c r="H11" s="35"/>
      <c r="I11" s="35"/>
      <c r="J11" s="44"/>
      <c r="K11" s="35"/>
      <c r="L11" s="35"/>
      <c r="M11" s="44"/>
      <c r="N11" s="35"/>
      <c r="O11" s="35"/>
      <c r="P11" s="44"/>
    </row>
    <row r="12" spans="1:16" s="5" customFormat="1" ht="18.75">
      <c r="A12" s="19" t="s">
        <v>53</v>
      </c>
      <c r="B12" s="13" t="s">
        <v>13</v>
      </c>
      <c r="C12" s="35">
        <v>6</v>
      </c>
      <c r="D12" s="33">
        <f t="shared" si="1"/>
        <v>6</v>
      </c>
      <c r="E12" s="35">
        <v>0</v>
      </c>
      <c r="F12" s="35">
        <v>0</v>
      </c>
      <c r="G12" s="44">
        <v>2</v>
      </c>
      <c r="H12" s="35">
        <v>0</v>
      </c>
      <c r="I12" s="35">
        <v>0</v>
      </c>
      <c r="J12" s="44">
        <v>3</v>
      </c>
      <c r="K12" s="35">
        <v>0</v>
      </c>
      <c r="L12" s="35">
        <v>0</v>
      </c>
      <c r="M12" s="44">
        <v>1</v>
      </c>
      <c r="N12" s="35">
        <v>0</v>
      </c>
      <c r="O12" s="35">
        <v>0</v>
      </c>
      <c r="P12" s="44">
        <v>0</v>
      </c>
    </row>
    <row r="13" spans="1:16" s="4" customFormat="1" ht="18.75">
      <c r="A13" s="18" t="s">
        <v>57</v>
      </c>
      <c r="B13" s="12" t="s">
        <v>14</v>
      </c>
      <c r="C13" s="34">
        <f>C14+C17</f>
        <v>72</v>
      </c>
      <c r="D13" s="33">
        <f t="shared" si="1"/>
        <v>72</v>
      </c>
      <c r="E13" s="34">
        <f>E14+E17</f>
        <v>2</v>
      </c>
      <c r="F13" s="34">
        <f t="shared" ref="F13:P13" si="3">F14+F17</f>
        <v>7</v>
      </c>
      <c r="G13" s="43">
        <f t="shared" si="3"/>
        <v>5</v>
      </c>
      <c r="H13" s="34">
        <f t="shared" si="3"/>
        <v>5</v>
      </c>
      <c r="I13" s="34">
        <f t="shared" si="3"/>
        <v>6</v>
      </c>
      <c r="J13" s="43">
        <f t="shared" si="3"/>
        <v>7</v>
      </c>
      <c r="K13" s="34">
        <f t="shared" si="3"/>
        <v>6</v>
      </c>
      <c r="L13" s="34">
        <f t="shared" si="3"/>
        <v>5</v>
      </c>
      <c r="M13" s="43">
        <f t="shared" si="3"/>
        <v>5</v>
      </c>
      <c r="N13" s="34">
        <f t="shared" si="3"/>
        <v>5</v>
      </c>
      <c r="O13" s="34">
        <f t="shared" si="3"/>
        <v>11</v>
      </c>
      <c r="P13" s="43">
        <f t="shared" si="3"/>
        <v>8</v>
      </c>
    </row>
    <row r="14" spans="1:16" s="5" customFormat="1" ht="27" customHeight="1">
      <c r="A14" s="19" t="s">
        <v>58</v>
      </c>
      <c r="B14" s="13" t="s">
        <v>16</v>
      </c>
      <c r="C14" s="35">
        <v>24</v>
      </c>
      <c r="D14" s="33">
        <f t="shared" si="1"/>
        <v>24</v>
      </c>
      <c r="E14" s="35">
        <v>1</v>
      </c>
      <c r="F14" s="35">
        <v>2</v>
      </c>
      <c r="G14" s="44">
        <v>2</v>
      </c>
      <c r="H14" s="35">
        <v>2</v>
      </c>
      <c r="I14" s="35">
        <v>3</v>
      </c>
      <c r="J14" s="44">
        <v>3</v>
      </c>
      <c r="K14" s="35">
        <v>3</v>
      </c>
      <c r="L14" s="35">
        <v>2</v>
      </c>
      <c r="M14" s="44">
        <v>2</v>
      </c>
      <c r="N14" s="35">
        <v>2</v>
      </c>
      <c r="O14" s="35">
        <v>2</v>
      </c>
      <c r="P14" s="44">
        <v>0</v>
      </c>
    </row>
    <row r="15" spans="1:16" s="5" customFormat="1" ht="18.75" hidden="1">
      <c r="A15" s="19" t="s">
        <v>60</v>
      </c>
      <c r="B15" s="13" t="s">
        <v>17</v>
      </c>
      <c r="C15" s="35"/>
      <c r="D15" s="33">
        <f t="shared" si="1"/>
        <v>0</v>
      </c>
      <c r="E15" s="35"/>
      <c r="F15" s="35"/>
      <c r="G15" s="44"/>
      <c r="H15" s="35"/>
      <c r="I15" s="35"/>
      <c r="J15" s="44"/>
      <c r="K15" s="35"/>
      <c r="L15" s="35"/>
      <c r="M15" s="44"/>
      <c r="N15" s="35"/>
      <c r="O15" s="35"/>
      <c r="P15" s="44"/>
    </row>
    <row r="16" spans="1:16" s="5" customFormat="1" ht="18.75" hidden="1">
      <c r="A16" s="19" t="s">
        <v>61</v>
      </c>
      <c r="B16" s="13" t="s">
        <v>18</v>
      </c>
      <c r="C16" s="35"/>
      <c r="D16" s="33">
        <f t="shared" si="1"/>
        <v>0</v>
      </c>
      <c r="E16" s="35"/>
      <c r="F16" s="35"/>
      <c r="G16" s="44"/>
      <c r="H16" s="35"/>
      <c r="I16" s="35"/>
      <c r="J16" s="44"/>
      <c r="K16" s="35"/>
      <c r="L16" s="35"/>
      <c r="M16" s="44"/>
      <c r="N16" s="35"/>
      <c r="O16" s="35"/>
      <c r="P16" s="44"/>
    </row>
    <row r="17" spans="1:17" s="5" customFormat="1" ht="18.75">
      <c r="A17" s="19" t="s">
        <v>59</v>
      </c>
      <c r="B17" s="13" t="s">
        <v>19</v>
      </c>
      <c r="C17" s="35">
        <f>C21+C22</f>
        <v>48</v>
      </c>
      <c r="D17" s="33">
        <f t="shared" si="1"/>
        <v>48</v>
      </c>
      <c r="E17" s="35">
        <f>E21+E22</f>
        <v>1</v>
      </c>
      <c r="F17" s="35">
        <f t="shared" ref="F17:P17" si="4">F21+F22</f>
        <v>5</v>
      </c>
      <c r="G17" s="44">
        <f t="shared" si="4"/>
        <v>3</v>
      </c>
      <c r="H17" s="35">
        <f t="shared" si="4"/>
        <v>3</v>
      </c>
      <c r="I17" s="35">
        <f t="shared" si="4"/>
        <v>3</v>
      </c>
      <c r="J17" s="44">
        <f t="shared" si="4"/>
        <v>4</v>
      </c>
      <c r="K17" s="35">
        <f t="shared" si="4"/>
        <v>3</v>
      </c>
      <c r="L17" s="35">
        <f t="shared" si="4"/>
        <v>3</v>
      </c>
      <c r="M17" s="44">
        <f t="shared" si="4"/>
        <v>3</v>
      </c>
      <c r="N17" s="35">
        <f t="shared" si="4"/>
        <v>3</v>
      </c>
      <c r="O17" s="35">
        <f t="shared" si="4"/>
        <v>9</v>
      </c>
      <c r="P17" s="44">
        <f t="shared" si="4"/>
        <v>8</v>
      </c>
    </row>
    <row r="18" spans="1:17" s="6" customFormat="1" ht="37.5" hidden="1">
      <c r="A18" s="20" t="s">
        <v>79</v>
      </c>
      <c r="B18" s="12" t="s">
        <v>20</v>
      </c>
      <c r="C18" s="34"/>
      <c r="D18" s="33">
        <f t="shared" si="1"/>
        <v>0</v>
      </c>
      <c r="E18" s="34"/>
      <c r="F18" s="34"/>
      <c r="G18" s="43"/>
      <c r="H18" s="34"/>
      <c r="I18" s="34"/>
      <c r="J18" s="43"/>
      <c r="K18" s="34"/>
      <c r="L18" s="34"/>
      <c r="M18" s="43"/>
      <c r="N18" s="34"/>
      <c r="O18" s="34"/>
      <c r="P18" s="43"/>
    </row>
    <row r="19" spans="1:17" s="5" customFormat="1" ht="18.75" hidden="1">
      <c r="A19" s="19" t="s">
        <v>80</v>
      </c>
      <c r="B19" s="13" t="s">
        <v>11</v>
      </c>
      <c r="C19" s="35"/>
      <c r="D19" s="33">
        <f t="shared" si="1"/>
        <v>0</v>
      </c>
      <c r="E19" s="35"/>
      <c r="F19" s="35"/>
      <c r="G19" s="44"/>
      <c r="H19" s="35"/>
      <c r="I19" s="35"/>
      <c r="J19" s="44"/>
      <c r="K19" s="35"/>
      <c r="L19" s="35"/>
      <c r="M19" s="44"/>
      <c r="N19" s="35"/>
      <c r="O19" s="35"/>
      <c r="P19" s="44"/>
    </row>
    <row r="20" spans="1:17" s="5" customFormat="1" ht="56.25" hidden="1">
      <c r="A20" s="19" t="s">
        <v>81</v>
      </c>
      <c r="B20" s="13" t="s">
        <v>38</v>
      </c>
      <c r="C20" s="35"/>
      <c r="D20" s="33">
        <f t="shared" si="1"/>
        <v>0</v>
      </c>
      <c r="E20" s="35"/>
      <c r="F20" s="35"/>
      <c r="G20" s="44"/>
      <c r="H20" s="35"/>
      <c r="I20" s="35"/>
      <c r="J20" s="44"/>
      <c r="K20" s="35"/>
      <c r="L20" s="35"/>
      <c r="M20" s="44"/>
      <c r="N20" s="35"/>
      <c r="O20" s="35"/>
      <c r="P20" s="44"/>
    </row>
    <row r="21" spans="1:17" s="5" customFormat="1" ht="18.75">
      <c r="A21" s="19"/>
      <c r="B21" s="13" t="s">
        <v>106</v>
      </c>
      <c r="C21" s="35">
        <v>13</v>
      </c>
      <c r="D21" s="33">
        <f t="shared" si="1"/>
        <v>13</v>
      </c>
      <c r="E21" s="35">
        <v>0</v>
      </c>
      <c r="F21" s="35">
        <v>3</v>
      </c>
      <c r="G21" s="44">
        <v>0</v>
      </c>
      <c r="H21" s="35">
        <v>0</v>
      </c>
      <c r="I21" s="35">
        <v>0</v>
      </c>
      <c r="J21" s="44">
        <v>0</v>
      </c>
      <c r="K21" s="35">
        <v>0</v>
      </c>
      <c r="L21" s="35">
        <v>0</v>
      </c>
      <c r="M21" s="44">
        <v>0</v>
      </c>
      <c r="N21" s="35">
        <v>0</v>
      </c>
      <c r="O21" s="35">
        <v>4</v>
      </c>
      <c r="P21" s="44">
        <v>6</v>
      </c>
    </row>
    <row r="22" spans="1:17" s="5" customFormat="1" ht="18.75">
      <c r="A22" s="19"/>
      <c r="B22" s="13" t="s">
        <v>107</v>
      </c>
      <c r="C22" s="52">
        <v>35</v>
      </c>
      <c r="D22" s="33">
        <f t="shared" si="1"/>
        <v>35</v>
      </c>
      <c r="E22" s="35">
        <v>1</v>
      </c>
      <c r="F22" s="35">
        <v>2</v>
      </c>
      <c r="G22" s="44">
        <v>3</v>
      </c>
      <c r="H22" s="35">
        <v>3</v>
      </c>
      <c r="I22" s="35">
        <v>3</v>
      </c>
      <c r="J22" s="44">
        <v>4</v>
      </c>
      <c r="K22" s="35">
        <v>3</v>
      </c>
      <c r="L22" s="35">
        <v>3</v>
      </c>
      <c r="M22" s="44">
        <v>3</v>
      </c>
      <c r="N22" s="35">
        <v>3</v>
      </c>
      <c r="O22" s="35">
        <v>5</v>
      </c>
      <c r="P22" s="44">
        <v>2</v>
      </c>
    </row>
    <row r="23" spans="1:17" ht="18.75">
      <c r="A23" s="18" t="s">
        <v>66</v>
      </c>
      <c r="B23" s="11" t="s">
        <v>15</v>
      </c>
      <c r="C23" s="33">
        <f>C24</f>
        <v>29</v>
      </c>
      <c r="D23" s="33">
        <f t="shared" si="1"/>
        <v>29</v>
      </c>
      <c r="E23" s="33">
        <f>E24</f>
        <v>1</v>
      </c>
      <c r="F23" s="33">
        <f t="shared" ref="F23:P24" si="5">F24</f>
        <v>2</v>
      </c>
      <c r="G23" s="43">
        <f t="shared" si="5"/>
        <v>3</v>
      </c>
      <c r="H23" s="33">
        <f t="shared" si="5"/>
        <v>2</v>
      </c>
      <c r="I23" s="33">
        <f t="shared" si="5"/>
        <v>3</v>
      </c>
      <c r="J23" s="43">
        <f t="shared" si="5"/>
        <v>5</v>
      </c>
      <c r="K23" s="33">
        <f t="shared" si="5"/>
        <v>2</v>
      </c>
      <c r="L23" s="33">
        <f t="shared" si="5"/>
        <v>2</v>
      </c>
      <c r="M23" s="43">
        <f t="shared" si="5"/>
        <v>2</v>
      </c>
      <c r="N23" s="33">
        <f t="shared" si="5"/>
        <v>3</v>
      </c>
      <c r="O23" s="33">
        <f t="shared" si="5"/>
        <v>4</v>
      </c>
      <c r="P23" s="43">
        <f t="shared" si="5"/>
        <v>0</v>
      </c>
      <c r="Q23" s="3"/>
    </row>
    <row r="24" spans="1:17" s="4" customFormat="1" ht="18.75">
      <c r="A24" s="18" t="s">
        <v>109</v>
      </c>
      <c r="B24" s="12" t="s">
        <v>33</v>
      </c>
      <c r="C24" s="34">
        <f>C25</f>
        <v>29</v>
      </c>
      <c r="D24" s="33">
        <f t="shared" si="1"/>
        <v>29</v>
      </c>
      <c r="E24" s="34">
        <f>E25</f>
        <v>1</v>
      </c>
      <c r="F24" s="34">
        <f t="shared" si="5"/>
        <v>2</v>
      </c>
      <c r="G24" s="43">
        <f t="shared" si="5"/>
        <v>3</v>
      </c>
      <c r="H24" s="34">
        <f t="shared" si="5"/>
        <v>2</v>
      </c>
      <c r="I24" s="34">
        <f t="shared" si="5"/>
        <v>3</v>
      </c>
      <c r="J24" s="43">
        <f t="shared" si="5"/>
        <v>5</v>
      </c>
      <c r="K24" s="34">
        <f t="shared" si="5"/>
        <v>2</v>
      </c>
      <c r="L24" s="34">
        <f t="shared" si="5"/>
        <v>2</v>
      </c>
      <c r="M24" s="43">
        <f t="shared" si="5"/>
        <v>2</v>
      </c>
      <c r="N24" s="34">
        <f t="shared" si="5"/>
        <v>3</v>
      </c>
      <c r="O24" s="34">
        <f t="shared" si="5"/>
        <v>4</v>
      </c>
      <c r="P24" s="43">
        <f t="shared" si="5"/>
        <v>0</v>
      </c>
    </row>
    <row r="25" spans="1:17" s="4" customFormat="1" ht="18.75">
      <c r="A25" s="49" t="s">
        <v>51</v>
      </c>
      <c r="B25" s="50" t="s">
        <v>108</v>
      </c>
      <c r="C25" s="51">
        <v>29</v>
      </c>
      <c r="D25" s="33">
        <f t="shared" si="1"/>
        <v>29</v>
      </c>
      <c r="E25" s="51">
        <v>1</v>
      </c>
      <c r="F25" s="51">
        <v>2</v>
      </c>
      <c r="G25" s="54">
        <v>3</v>
      </c>
      <c r="H25" s="51">
        <v>2</v>
      </c>
      <c r="I25" s="51">
        <v>3</v>
      </c>
      <c r="J25" s="54">
        <v>5</v>
      </c>
      <c r="K25" s="51">
        <v>2</v>
      </c>
      <c r="L25" s="51">
        <v>2</v>
      </c>
      <c r="M25" s="54">
        <v>2</v>
      </c>
      <c r="N25" s="51">
        <v>3</v>
      </c>
      <c r="O25" s="51">
        <v>4</v>
      </c>
      <c r="P25" s="54">
        <v>0</v>
      </c>
    </row>
    <row r="26" spans="1:17" ht="45.75" customHeight="1" thickBot="1">
      <c r="A26" s="21"/>
      <c r="B26" s="15" t="s">
        <v>34</v>
      </c>
      <c r="C26" s="37">
        <f>C6+C23</f>
        <v>160</v>
      </c>
      <c r="D26" s="33">
        <f t="shared" si="1"/>
        <v>160</v>
      </c>
      <c r="E26" s="37">
        <f>E6+E23</f>
        <v>4</v>
      </c>
      <c r="F26" s="37">
        <f t="shared" ref="F26:P26" si="6">F6+F23</f>
        <v>17</v>
      </c>
      <c r="G26" s="45">
        <f t="shared" si="6"/>
        <v>14</v>
      </c>
      <c r="H26" s="37">
        <f t="shared" si="6"/>
        <v>10</v>
      </c>
      <c r="I26" s="37">
        <f t="shared" si="6"/>
        <v>14</v>
      </c>
      <c r="J26" s="45">
        <f t="shared" si="6"/>
        <v>25</v>
      </c>
      <c r="K26" s="37">
        <f t="shared" si="6"/>
        <v>11</v>
      </c>
      <c r="L26" s="37">
        <f t="shared" si="6"/>
        <v>8</v>
      </c>
      <c r="M26" s="45">
        <f t="shared" si="6"/>
        <v>11</v>
      </c>
      <c r="N26" s="37">
        <f t="shared" si="6"/>
        <v>13</v>
      </c>
      <c r="O26" s="37">
        <f t="shared" si="6"/>
        <v>20</v>
      </c>
      <c r="P26" s="45">
        <f t="shared" si="6"/>
        <v>13</v>
      </c>
    </row>
  </sheetData>
  <mergeCells count="3">
    <mergeCell ref="B1:P1"/>
    <mergeCell ref="A3:A4"/>
    <mergeCell ref="B3:B4"/>
  </mergeCells>
  <pageMargins left="0" right="0" top="0" bottom="0" header="0" footer="0"/>
  <pageSetup paperSize="8" scale="8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F0"/>
  </sheetPr>
  <dimension ref="A1:Q26"/>
  <sheetViews>
    <sheetView view="pageBreakPreview" zoomScale="70" zoomScaleNormal="70" zoomScaleSheetLayoutView="70" workbookViewId="0">
      <pane xSplit="2" ySplit="5" topLeftCell="C6" activePane="bottomRight" state="frozen"/>
      <selection pane="topRight" activeCell="F1" sqref="F1"/>
      <selection pane="bottomLeft" activeCell="A6" sqref="A6"/>
      <selection pane="bottomRight" activeCell="B1" sqref="B1:P1"/>
    </sheetView>
  </sheetViews>
  <sheetFormatPr defaultColWidth="9.140625" defaultRowHeight="15.75"/>
  <cols>
    <col min="1" max="1" width="7.140625" style="9" customWidth="1"/>
    <col min="2" max="2" width="59.7109375" style="7" customWidth="1"/>
    <col min="3" max="3" width="18.85546875" style="7" customWidth="1"/>
    <col min="4" max="4" width="13.5703125" style="7" customWidth="1"/>
    <col min="5" max="5" width="12.140625" style="31" customWidth="1"/>
    <col min="6" max="16" width="12.140625" style="7" customWidth="1"/>
    <col min="17" max="16384" width="9.140625" style="2"/>
  </cols>
  <sheetData>
    <row r="1" spans="1:16" ht="75" customHeight="1" thickBot="1">
      <c r="B1" s="96" t="s">
        <v>126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ht="24" hidden="1" customHeight="1" thickBot="1">
      <c r="A2" s="10"/>
      <c r="B2" s="1"/>
      <c r="C2" s="1"/>
      <c r="D2" s="1"/>
      <c r="E2" s="30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8.75" customHeight="1" thickTop="1">
      <c r="A3" s="97" t="s">
        <v>45</v>
      </c>
      <c r="B3" s="99" t="s">
        <v>0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16" ht="87.75" customHeight="1">
      <c r="A4" s="98"/>
      <c r="B4" s="100"/>
      <c r="C4" s="29" t="s">
        <v>114</v>
      </c>
      <c r="D4" s="29" t="s">
        <v>110</v>
      </c>
      <c r="E4" s="29" t="s">
        <v>92</v>
      </c>
      <c r="F4" s="29" t="s">
        <v>93</v>
      </c>
      <c r="G4" s="42" t="s">
        <v>94</v>
      </c>
      <c r="H4" s="29" t="s">
        <v>95</v>
      </c>
      <c r="I4" s="29" t="s">
        <v>96</v>
      </c>
      <c r="J4" s="42" t="s">
        <v>97</v>
      </c>
      <c r="K4" s="29" t="s">
        <v>98</v>
      </c>
      <c r="L4" s="29" t="s">
        <v>99</v>
      </c>
      <c r="M4" s="42" t="s">
        <v>100</v>
      </c>
      <c r="N4" s="29" t="s">
        <v>101</v>
      </c>
      <c r="O4" s="29" t="s">
        <v>102</v>
      </c>
      <c r="P4" s="42" t="s">
        <v>103</v>
      </c>
    </row>
    <row r="5" spans="1:16" ht="21" customHeight="1">
      <c r="A5" s="17"/>
      <c r="B5" s="29"/>
      <c r="C5" s="29"/>
      <c r="D5" s="29"/>
      <c r="E5" s="29"/>
      <c r="F5" s="29"/>
      <c r="G5" s="42"/>
      <c r="H5" s="29"/>
      <c r="I5" s="29"/>
      <c r="J5" s="42"/>
      <c r="K5" s="29"/>
      <c r="L5" s="29"/>
      <c r="M5" s="42"/>
      <c r="N5" s="29"/>
      <c r="O5" s="29"/>
      <c r="P5" s="42"/>
    </row>
    <row r="6" spans="1:16" ht="18.75" customHeight="1">
      <c r="A6" s="18" t="s">
        <v>46</v>
      </c>
      <c r="B6" s="11" t="s">
        <v>1</v>
      </c>
      <c r="C6" s="33">
        <f>C8+C10+C13</f>
        <v>241</v>
      </c>
      <c r="D6" s="33">
        <f>E6+F6+G6+H6+I6+J6+K6+L6+M6+N6+O6+P6</f>
        <v>241</v>
      </c>
      <c r="E6" s="33">
        <f>E8+E10+E13</f>
        <v>7</v>
      </c>
      <c r="F6" s="33">
        <f t="shared" ref="F6:P6" si="0">F8+F10+F13</f>
        <v>16</v>
      </c>
      <c r="G6" s="43">
        <f t="shared" si="0"/>
        <v>25</v>
      </c>
      <c r="H6" s="33">
        <f t="shared" si="0"/>
        <v>14</v>
      </c>
      <c r="I6" s="33">
        <f t="shared" si="0"/>
        <v>8</v>
      </c>
      <c r="J6" s="43">
        <f t="shared" si="0"/>
        <v>44</v>
      </c>
      <c r="K6" s="33">
        <f t="shared" si="0"/>
        <v>18</v>
      </c>
      <c r="L6" s="33">
        <f t="shared" si="0"/>
        <v>12</v>
      </c>
      <c r="M6" s="43">
        <f t="shared" si="0"/>
        <v>29</v>
      </c>
      <c r="N6" s="33">
        <f t="shared" si="0"/>
        <v>17</v>
      </c>
      <c r="O6" s="33">
        <f t="shared" si="0"/>
        <v>22</v>
      </c>
      <c r="P6" s="43">
        <f t="shared" si="0"/>
        <v>29</v>
      </c>
    </row>
    <row r="7" spans="1:16" s="5" customFormat="1" ht="18.75" hidden="1">
      <c r="A7" s="19" t="s">
        <v>47</v>
      </c>
      <c r="B7" s="13" t="s">
        <v>3</v>
      </c>
      <c r="C7" s="35"/>
      <c r="D7" s="33">
        <f t="shared" ref="D7:D26" si="1">E7+F7+G7+H7+I7+J7+K7+L7+M7+N7+O7+P7</f>
        <v>0</v>
      </c>
      <c r="E7" s="35"/>
      <c r="F7" s="35"/>
      <c r="G7" s="44"/>
      <c r="H7" s="35"/>
      <c r="I7" s="35"/>
      <c r="J7" s="44"/>
      <c r="K7" s="35"/>
      <c r="L7" s="35"/>
      <c r="M7" s="44"/>
      <c r="N7" s="35"/>
      <c r="O7" s="35"/>
      <c r="P7" s="44"/>
    </row>
    <row r="8" spans="1:16" s="5" customFormat="1" ht="18.75" customHeight="1">
      <c r="A8" s="19" t="s">
        <v>48</v>
      </c>
      <c r="B8" s="13" t="s">
        <v>4</v>
      </c>
      <c r="C8" s="35">
        <v>76</v>
      </c>
      <c r="D8" s="33">
        <f t="shared" si="1"/>
        <v>76</v>
      </c>
      <c r="E8" s="35">
        <v>4</v>
      </c>
      <c r="F8" s="35">
        <v>10</v>
      </c>
      <c r="G8" s="44">
        <v>8</v>
      </c>
      <c r="H8" s="35">
        <v>6</v>
      </c>
      <c r="I8" s="35">
        <v>1</v>
      </c>
      <c r="J8" s="44">
        <v>13</v>
      </c>
      <c r="K8" s="35">
        <v>4</v>
      </c>
      <c r="L8" s="35">
        <v>3</v>
      </c>
      <c r="M8" s="44">
        <v>8</v>
      </c>
      <c r="N8" s="35">
        <v>3</v>
      </c>
      <c r="O8" s="35">
        <v>5</v>
      </c>
      <c r="P8" s="44">
        <v>11</v>
      </c>
    </row>
    <row r="9" spans="1:16" s="5" customFormat="1" ht="18" hidden="1" customHeight="1">
      <c r="A9" s="19" t="s">
        <v>51</v>
      </c>
      <c r="B9" s="13" t="s">
        <v>7</v>
      </c>
      <c r="C9" s="35"/>
      <c r="D9" s="33">
        <f t="shared" si="1"/>
        <v>0</v>
      </c>
      <c r="E9" s="35"/>
      <c r="F9" s="35"/>
      <c r="G9" s="44"/>
      <c r="H9" s="35"/>
      <c r="I9" s="35"/>
      <c r="J9" s="44"/>
      <c r="K9" s="35"/>
      <c r="L9" s="35"/>
      <c r="M9" s="44"/>
      <c r="N9" s="35"/>
      <c r="O9" s="35"/>
      <c r="P9" s="44"/>
    </row>
    <row r="10" spans="1:16" s="4" customFormat="1" ht="18.75">
      <c r="A10" s="18" t="s">
        <v>52</v>
      </c>
      <c r="B10" s="12" t="s">
        <v>8</v>
      </c>
      <c r="C10" s="34">
        <f>C12</f>
        <v>37</v>
      </c>
      <c r="D10" s="33">
        <f t="shared" si="1"/>
        <v>37</v>
      </c>
      <c r="E10" s="34">
        <f>E12</f>
        <v>0</v>
      </c>
      <c r="F10" s="34">
        <f t="shared" ref="F10:P10" si="2">F12</f>
        <v>0</v>
      </c>
      <c r="G10" s="43">
        <f t="shared" si="2"/>
        <v>9</v>
      </c>
      <c r="H10" s="34">
        <f t="shared" si="2"/>
        <v>0</v>
      </c>
      <c r="I10" s="34">
        <f t="shared" si="2"/>
        <v>0</v>
      </c>
      <c r="J10" s="43">
        <f t="shared" si="2"/>
        <v>9</v>
      </c>
      <c r="K10" s="34">
        <f t="shared" si="2"/>
        <v>0</v>
      </c>
      <c r="L10" s="34">
        <f t="shared" si="2"/>
        <v>0</v>
      </c>
      <c r="M10" s="43">
        <f t="shared" si="2"/>
        <v>10</v>
      </c>
      <c r="N10" s="34">
        <f t="shared" si="2"/>
        <v>0</v>
      </c>
      <c r="O10" s="34">
        <f t="shared" si="2"/>
        <v>0</v>
      </c>
      <c r="P10" s="43">
        <f t="shared" si="2"/>
        <v>9</v>
      </c>
    </row>
    <row r="11" spans="1:16" s="5" customFormat="1" ht="68.25" hidden="1" customHeight="1">
      <c r="A11" s="19" t="s">
        <v>53</v>
      </c>
      <c r="B11" s="13" t="s">
        <v>37</v>
      </c>
      <c r="C11" s="35"/>
      <c r="D11" s="33">
        <f t="shared" si="1"/>
        <v>0</v>
      </c>
      <c r="E11" s="35"/>
      <c r="F11" s="35"/>
      <c r="G11" s="44"/>
      <c r="H11" s="35"/>
      <c r="I11" s="35"/>
      <c r="J11" s="44"/>
      <c r="K11" s="35"/>
      <c r="L11" s="35"/>
      <c r="M11" s="44"/>
      <c r="N11" s="35"/>
      <c r="O11" s="35"/>
      <c r="P11" s="44"/>
    </row>
    <row r="12" spans="1:16" s="5" customFormat="1" ht="18.75">
      <c r="A12" s="19" t="s">
        <v>53</v>
      </c>
      <c r="B12" s="13" t="s">
        <v>13</v>
      </c>
      <c r="C12" s="35">
        <v>37</v>
      </c>
      <c r="D12" s="33">
        <f t="shared" si="1"/>
        <v>37</v>
      </c>
      <c r="E12" s="35">
        <v>0</v>
      </c>
      <c r="F12" s="35">
        <v>0</v>
      </c>
      <c r="G12" s="44">
        <v>9</v>
      </c>
      <c r="H12" s="35">
        <v>0</v>
      </c>
      <c r="I12" s="35">
        <v>0</v>
      </c>
      <c r="J12" s="44">
        <v>9</v>
      </c>
      <c r="K12" s="35">
        <v>0</v>
      </c>
      <c r="L12" s="35">
        <v>0</v>
      </c>
      <c r="M12" s="44">
        <v>10</v>
      </c>
      <c r="N12" s="35">
        <v>0</v>
      </c>
      <c r="O12" s="35">
        <v>0</v>
      </c>
      <c r="P12" s="44">
        <v>9</v>
      </c>
    </row>
    <row r="13" spans="1:16" s="4" customFormat="1" ht="18.75">
      <c r="A13" s="18" t="s">
        <v>57</v>
      </c>
      <c r="B13" s="12" t="s">
        <v>14</v>
      </c>
      <c r="C13" s="34">
        <f>C14+C17</f>
        <v>128</v>
      </c>
      <c r="D13" s="33">
        <f t="shared" si="1"/>
        <v>128</v>
      </c>
      <c r="E13" s="34">
        <f>E14+E17</f>
        <v>3</v>
      </c>
      <c r="F13" s="34">
        <f t="shared" ref="F13:P13" si="3">F14+F17</f>
        <v>6</v>
      </c>
      <c r="G13" s="43">
        <f t="shared" si="3"/>
        <v>8</v>
      </c>
      <c r="H13" s="34">
        <f t="shared" si="3"/>
        <v>8</v>
      </c>
      <c r="I13" s="34">
        <f t="shared" si="3"/>
        <v>7</v>
      </c>
      <c r="J13" s="43">
        <f t="shared" si="3"/>
        <v>22</v>
      </c>
      <c r="K13" s="34">
        <f t="shared" si="3"/>
        <v>14</v>
      </c>
      <c r="L13" s="34">
        <f t="shared" si="3"/>
        <v>9</v>
      </c>
      <c r="M13" s="43">
        <f t="shared" si="3"/>
        <v>11</v>
      </c>
      <c r="N13" s="34">
        <f t="shared" si="3"/>
        <v>14</v>
      </c>
      <c r="O13" s="34">
        <f t="shared" si="3"/>
        <v>17</v>
      </c>
      <c r="P13" s="43">
        <f t="shared" si="3"/>
        <v>9</v>
      </c>
    </row>
    <row r="14" spans="1:16" s="5" customFormat="1" ht="27" customHeight="1">
      <c r="A14" s="19" t="s">
        <v>58</v>
      </c>
      <c r="B14" s="13" t="s">
        <v>16</v>
      </c>
      <c r="C14" s="35">
        <v>61</v>
      </c>
      <c r="D14" s="33">
        <f t="shared" si="1"/>
        <v>61</v>
      </c>
      <c r="E14" s="35">
        <v>0</v>
      </c>
      <c r="F14" s="35">
        <v>3</v>
      </c>
      <c r="G14" s="44">
        <f>5</f>
        <v>5</v>
      </c>
      <c r="H14" s="35">
        <v>4</v>
      </c>
      <c r="I14" s="35">
        <v>4</v>
      </c>
      <c r="J14" s="44">
        <f>6+8</f>
        <v>14</v>
      </c>
      <c r="K14" s="35">
        <v>6</v>
      </c>
      <c r="L14" s="35">
        <v>4</v>
      </c>
      <c r="M14" s="44">
        <v>6</v>
      </c>
      <c r="N14" s="35">
        <v>6</v>
      </c>
      <c r="O14" s="35">
        <v>9</v>
      </c>
      <c r="P14" s="44">
        <v>0</v>
      </c>
    </row>
    <row r="15" spans="1:16" s="5" customFormat="1" ht="18.75" hidden="1">
      <c r="A15" s="19" t="s">
        <v>60</v>
      </c>
      <c r="B15" s="13" t="s">
        <v>17</v>
      </c>
      <c r="C15" s="35"/>
      <c r="D15" s="33">
        <f t="shared" si="1"/>
        <v>0</v>
      </c>
      <c r="E15" s="35"/>
      <c r="F15" s="35"/>
      <c r="G15" s="44"/>
      <c r="H15" s="35"/>
      <c r="I15" s="35"/>
      <c r="J15" s="44"/>
      <c r="K15" s="35"/>
      <c r="L15" s="35"/>
      <c r="M15" s="44"/>
      <c r="N15" s="35"/>
      <c r="O15" s="35"/>
      <c r="P15" s="44"/>
    </row>
    <row r="16" spans="1:16" s="5" customFormat="1" ht="18.75" hidden="1">
      <c r="A16" s="19" t="s">
        <v>61</v>
      </c>
      <c r="B16" s="13" t="s">
        <v>18</v>
      </c>
      <c r="C16" s="35"/>
      <c r="D16" s="33">
        <f t="shared" si="1"/>
        <v>0</v>
      </c>
      <c r="E16" s="35"/>
      <c r="F16" s="35"/>
      <c r="G16" s="44"/>
      <c r="H16" s="35"/>
      <c r="I16" s="35"/>
      <c r="J16" s="44"/>
      <c r="K16" s="35"/>
      <c r="L16" s="35"/>
      <c r="M16" s="44"/>
      <c r="N16" s="35"/>
      <c r="O16" s="35"/>
      <c r="P16" s="44"/>
    </row>
    <row r="17" spans="1:17" s="5" customFormat="1" ht="18.75">
      <c r="A17" s="19" t="s">
        <v>59</v>
      </c>
      <c r="B17" s="13" t="s">
        <v>19</v>
      </c>
      <c r="C17" s="35">
        <f>C21+C22</f>
        <v>67</v>
      </c>
      <c r="D17" s="33">
        <f t="shared" si="1"/>
        <v>67</v>
      </c>
      <c r="E17" s="35">
        <f>E21+E22</f>
        <v>3</v>
      </c>
      <c r="F17" s="35">
        <f t="shared" ref="F17:P17" si="4">F21+F22</f>
        <v>3</v>
      </c>
      <c r="G17" s="44">
        <f t="shared" si="4"/>
        <v>3</v>
      </c>
      <c r="H17" s="35">
        <f t="shared" si="4"/>
        <v>4</v>
      </c>
      <c r="I17" s="35">
        <f t="shared" si="4"/>
        <v>3</v>
      </c>
      <c r="J17" s="44">
        <f t="shared" si="4"/>
        <v>8</v>
      </c>
      <c r="K17" s="35">
        <f t="shared" si="4"/>
        <v>8</v>
      </c>
      <c r="L17" s="35">
        <f t="shared" si="4"/>
        <v>5</v>
      </c>
      <c r="M17" s="44">
        <f t="shared" si="4"/>
        <v>5</v>
      </c>
      <c r="N17" s="35">
        <f t="shared" si="4"/>
        <v>8</v>
      </c>
      <c r="O17" s="35">
        <f t="shared" si="4"/>
        <v>8</v>
      </c>
      <c r="P17" s="44">
        <f t="shared" si="4"/>
        <v>9</v>
      </c>
    </row>
    <row r="18" spans="1:17" s="6" customFormat="1" ht="37.5" hidden="1">
      <c r="A18" s="20" t="s">
        <v>79</v>
      </c>
      <c r="B18" s="12" t="s">
        <v>20</v>
      </c>
      <c r="C18" s="34"/>
      <c r="D18" s="33">
        <f t="shared" si="1"/>
        <v>0</v>
      </c>
      <c r="E18" s="34"/>
      <c r="F18" s="34"/>
      <c r="G18" s="43"/>
      <c r="H18" s="34"/>
      <c r="I18" s="34"/>
      <c r="J18" s="43"/>
      <c r="K18" s="34"/>
      <c r="L18" s="34"/>
      <c r="M18" s="43"/>
      <c r="N18" s="34"/>
      <c r="O18" s="34"/>
      <c r="P18" s="43"/>
    </row>
    <row r="19" spans="1:17" s="5" customFormat="1" ht="18.75" hidden="1">
      <c r="A19" s="19" t="s">
        <v>80</v>
      </c>
      <c r="B19" s="13" t="s">
        <v>11</v>
      </c>
      <c r="C19" s="35"/>
      <c r="D19" s="33">
        <f t="shared" si="1"/>
        <v>0</v>
      </c>
      <c r="E19" s="35"/>
      <c r="F19" s="35"/>
      <c r="G19" s="44"/>
      <c r="H19" s="35"/>
      <c r="I19" s="35"/>
      <c r="J19" s="44"/>
      <c r="K19" s="35"/>
      <c r="L19" s="35"/>
      <c r="M19" s="44"/>
      <c r="N19" s="35"/>
      <c r="O19" s="35"/>
      <c r="P19" s="44"/>
    </row>
    <row r="20" spans="1:17" s="5" customFormat="1" ht="56.25" hidden="1">
      <c r="A20" s="19" t="s">
        <v>81</v>
      </c>
      <c r="B20" s="13" t="s">
        <v>38</v>
      </c>
      <c r="C20" s="35"/>
      <c r="D20" s="33">
        <f t="shared" si="1"/>
        <v>0</v>
      </c>
      <c r="E20" s="35"/>
      <c r="F20" s="35"/>
      <c r="G20" s="44"/>
      <c r="H20" s="35"/>
      <c r="I20" s="35"/>
      <c r="J20" s="44"/>
      <c r="K20" s="35"/>
      <c r="L20" s="35"/>
      <c r="M20" s="44"/>
      <c r="N20" s="35"/>
      <c r="O20" s="35"/>
      <c r="P20" s="44"/>
    </row>
    <row r="21" spans="1:17" s="5" customFormat="1" ht="18.75">
      <c r="A21" s="19"/>
      <c r="B21" s="13" t="s">
        <v>106</v>
      </c>
      <c r="C21" s="35">
        <v>12</v>
      </c>
      <c r="D21" s="33">
        <f t="shared" si="1"/>
        <v>12</v>
      </c>
      <c r="E21" s="35">
        <v>0</v>
      </c>
      <c r="F21" s="35">
        <v>0</v>
      </c>
      <c r="G21" s="44">
        <v>0</v>
      </c>
      <c r="H21" s="35">
        <v>0</v>
      </c>
      <c r="I21" s="35">
        <v>0</v>
      </c>
      <c r="J21" s="44">
        <v>0</v>
      </c>
      <c r="K21" s="35">
        <v>0</v>
      </c>
      <c r="L21" s="35">
        <v>0</v>
      </c>
      <c r="M21" s="44">
        <v>0</v>
      </c>
      <c r="N21" s="35">
        <v>3</v>
      </c>
      <c r="O21" s="35">
        <v>0</v>
      </c>
      <c r="P21" s="44">
        <v>9</v>
      </c>
    </row>
    <row r="22" spans="1:17" s="5" customFormat="1" ht="18.75">
      <c r="A22" s="19"/>
      <c r="B22" s="13" t="s">
        <v>107</v>
      </c>
      <c r="C22" s="52">
        <v>55</v>
      </c>
      <c r="D22" s="33">
        <f t="shared" si="1"/>
        <v>55</v>
      </c>
      <c r="E22" s="35">
        <v>3</v>
      </c>
      <c r="F22" s="35">
        <v>3</v>
      </c>
      <c r="G22" s="44">
        <v>3</v>
      </c>
      <c r="H22" s="35">
        <v>4</v>
      </c>
      <c r="I22" s="35">
        <v>3</v>
      </c>
      <c r="J22" s="44">
        <f>4+4</f>
        <v>8</v>
      </c>
      <c r="K22" s="35">
        <f>4+4</f>
        <v>8</v>
      </c>
      <c r="L22" s="35">
        <v>5</v>
      </c>
      <c r="M22" s="44">
        <v>5</v>
      </c>
      <c r="N22" s="35">
        <v>5</v>
      </c>
      <c r="O22" s="35">
        <v>8</v>
      </c>
      <c r="P22" s="44">
        <v>0</v>
      </c>
    </row>
    <row r="23" spans="1:17" ht="18.75">
      <c r="A23" s="18" t="s">
        <v>66</v>
      </c>
      <c r="B23" s="11" t="s">
        <v>15</v>
      </c>
      <c r="C23" s="33">
        <f>C24</f>
        <v>48</v>
      </c>
      <c r="D23" s="33">
        <f t="shared" si="1"/>
        <v>48</v>
      </c>
      <c r="E23" s="33">
        <f>E24</f>
        <v>2</v>
      </c>
      <c r="F23" s="33">
        <f t="shared" ref="F23:P24" si="5">F24</f>
        <v>3</v>
      </c>
      <c r="G23" s="43">
        <f t="shared" si="5"/>
        <v>6</v>
      </c>
      <c r="H23" s="33">
        <f t="shared" si="5"/>
        <v>3</v>
      </c>
      <c r="I23" s="33">
        <f t="shared" si="5"/>
        <v>4</v>
      </c>
      <c r="J23" s="43">
        <f t="shared" si="5"/>
        <v>8</v>
      </c>
      <c r="K23" s="33">
        <f t="shared" si="5"/>
        <v>7</v>
      </c>
      <c r="L23" s="33">
        <f t="shared" si="5"/>
        <v>0</v>
      </c>
      <c r="M23" s="43">
        <f t="shared" si="5"/>
        <v>4</v>
      </c>
      <c r="N23" s="33">
        <f t="shared" si="5"/>
        <v>5</v>
      </c>
      <c r="O23" s="33">
        <f t="shared" si="5"/>
        <v>6</v>
      </c>
      <c r="P23" s="43">
        <f t="shared" si="5"/>
        <v>0</v>
      </c>
      <c r="Q23" s="3"/>
    </row>
    <row r="24" spans="1:17" s="4" customFormat="1" ht="18.75">
      <c r="A24" s="18" t="s">
        <v>109</v>
      </c>
      <c r="B24" s="12" t="s">
        <v>33</v>
      </c>
      <c r="C24" s="34">
        <f>C25</f>
        <v>48</v>
      </c>
      <c r="D24" s="33">
        <f t="shared" si="1"/>
        <v>48</v>
      </c>
      <c r="E24" s="34">
        <f>E25</f>
        <v>2</v>
      </c>
      <c r="F24" s="34">
        <f t="shared" si="5"/>
        <v>3</v>
      </c>
      <c r="G24" s="43">
        <f t="shared" si="5"/>
        <v>6</v>
      </c>
      <c r="H24" s="34">
        <f t="shared" si="5"/>
        <v>3</v>
      </c>
      <c r="I24" s="34">
        <f t="shared" si="5"/>
        <v>4</v>
      </c>
      <c r="J24" s="43">
        <f t="shared" si="5"/>
        <v>8</v>
      </c>
      <c r="K24" s="34">
        <f t="shared" si="5"/>
        <v>7</v>
      </c>
      <c r="L24" s="34">
        <f t="shared" si="5"/>
        <v>0</v>
      </c>
      <c r="M24" s="43">
        <f t="shared" si="5"/>
        <v>4</v>
      </c>
      <c r="N24" s="34">
        <f t="shared" si="5"/>
        <v>5</v>
      </c>
      <c r="O24" s="34">
        <f t="shared" si="5"/>
        <v>6</v>
      </c>
      <c r="P24" s="43">
        <f t="shared" si="5"/>
        <v>0</v>
      </c>
    </row>
    <row r="25" spans="1:17" s="4" customFormat="1" ht="18.75">
      <c r="A25" s="49" t="s">
        <v>51</v>
      </c>
      <c r="B25" s="50" t="s">
        <v>108</v>
      </c>
      <c r="C25" s="51">
        <v>48</v>
      </c>
      <c r="D25" s="33">
        <f t="shared" si="1"/>
        <v>48</v>
      </c>
      <c r="E25" s="51">
        <v>2</v>
      </c>
      <c r="F25" s="51">
        <v>3</v>
      </c>
      <c r="G25" s="54">
        <f>4+2</f>
        <v>6</v>
      </c>
      <c r="H25" s="51">
        <v>3</v>
      </c>
      <c r="I25" s="51">
        <v>4</v>
      </c>
      <c r="J25" s="54">
        <f>6+2</f>
        <v>8</v>
      </c>
      <c r="K25" s="51">
        <f>6+1</f>
        <v>7</v>
      </c>
      <c r="L25" s="51">
        <v>0</v>
      </c>
      <c r="M25" s="54">
        <v>4</v>
      </c>
      <c r="N25" s="51">
        <v>5</v>
      </c>
      <c r="O25" s="51">
        <v>6</v>
      </c>
      <c r="P25" s="54">
        <v>0</v>
      </c>
    </row>
    <row r="26" spans="1:17" ht="45.75" customHeight="1" thickBot="1">
      <c r="A26" s="21"/>
      <c r="B26" s="15" t="s">
        <v>34</v>
      </c>
      <c r="C26" s="37">
        <f>C6+C23</f>
        <v>289</v>
      </c>
      <c r="D26" s="33">
        <f t="shared" si="1"/>
        <v>289</v>
      </c>
      <c r="E26" s="37">
        <f>E6+E23</f>
        <v>9</v>
      </c>
      <c r="F26" s="37">
        <f t="shared" ref="F26:P26" si="6">F6+F23</f>
        <v>19</v>
      </c>
      <c r="G26" s="45">
        <f t="shared" si="6"/>
        <v>31</v>
      </c>
      <c r="H26" s="37">
        <f t="shared" si="6"/>
        <v>17</v>
      </c>
      <c r="I26" s="37">
        <f t="shared" si="6"/>
        <v>12</v>
      </c>
      <c r="J26" s="45">
        <f t="shared" si="6"/>
        <v>52</v>
      </c>
      <c r="K26" s="37">
        <f t="shared" si="6"/>
        <v>25</v>
      </c>
      <c r="L26" s="37">
        <f t="shared" si="6"/>
        <v>12</v>
      </c>
      <c r="M26" s="45">
        <f t="shared" si="6"/>
        <v>33</v>
      </c>
      <c r="N26" s="37">
        <f t="shared" si="6"/>
        <v>22</v>
      </c>
      <c r="O26" s="37">
        <f t="shared" si="6"/>
        <v>28</v>
      </c>
      <c r="P26" s="45">
        <f t="shared" si="6"/>
        <v>29</v>
      </c>
    </row>
  </sheetData>
  <mergeCells count="3">
    <mergeCell ref="B1:P1"/>
    <mergeCell ref="A3:A4"/>
    <mergeCell ref="B3:B4"/>
  </mergeCells>
  <pageMargins left="0" right="0" top="0" bottom="0" header="0" footer="0"/>
  <pageSetup paperSize="8" scale="8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F0"/>
  </sheetPr>
  <dimension ref="A1:P26"/>
  <sheetViews>
    <sheetView view="pageBreakPreview" zoomScale="70" zoomScaleNormal="70" zoomScaleSheetLayoutView="70" workbookViewId="0">
      <pane xSplit="2" ySplit="5" topLeftCell="C6" activePane="bottomRight" state="frozen"/>
      <selection pane="topRight" activeCell="F1" sqref="F1"/>
      <selection pane="bottomLeft" activeCell="A6" sqref="A6"/>
      <selection pane="bottomRight" activeCell="B1" sqref="B1:P1"/>
    </sheetView>
  </sheetViews>
  <sheetFormatPr defaultColWidth="9.140625" defaultRowHeight="15.75"/>
  <cols>
    <col min="1" max="1" width="7.140625" style="9" customWidth="1"/>
    <col min="2" max="2" width="59.7109375" style="7" customWidth="1"/>
    <col min="3" max="3" width="18.85546875" style="7" customWidth="1"/>
    <col min="4" max="4" width="13.5703125" style="7" customWidth="1"/>
    <col min="5" max="5" width="12.140625" style="31" customWidth="1"/>
    <col min="6" max="16" width="12.140625" style="7" customWidth="1"/>
    <col min="17" max="16384" width="9.140625" style="2"/>
  </cols>
  <sheetData>
    <row r="1" spans="1:16" ht="75" customHeight="1" thickBot="1">
      <c r="B1" s="96" t="s">
        <v>125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ht="24" hidden="1" customHeight="1" thickBot="1">
      <c r="A2" s="10"/>
      <c r="B2" s="1"/>
      <c r="C2" s="1"/>
      <c r="D2" s="1"/>
      <c r="E2" s="30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8.75" customHeight="1" thickTop="1">
      <c r="A3" s="97" t="s">
        <v>45</v>
      </c>
      <c r="B3" s="99" t="s">
        <v>0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16" ht="87.75" customHeight="1">
      <c r="A4" s="98"/>
      <c r="B4" s="100"/>
      <c r="C4" s="29" t="s">
        <v>111</v>
      </c>
      <c r="D4" s="29" t="s">
        <v>110</v>
      </c>
      <c r="E4" s="29" t="s">
        <v>92</v>
      </c>
      <c r="F4" s="29" t="s">
        <v>93</v>
      </c>
      <c r="G4" s="42" t="s">
        <v>94</v>
      </c>
      <c r="H4" s="29" t="s">
        <v>95</v>
      </c>
      <c r="I4" s="29" t="s">
        <v>96</v>
      </c>
      <c r="J4" s="42" t="s">
        <v>97</v>
      </c>
      <c r="K4" s="29" t="s">
        <v>98</v>
      </c>
      <c r="L4" s="29" t="s">
        <v>99</v>
      </c>
      <c r="M4" s="42" t="s">
        <v>100</v>
      </c>
      <c r="N4" s="29" t="s">
        <v>101</v>
      </c>
      <c r="O4" s="29" t="s">
        <v>102</v>
      </c>
      <c r="P4" s="42" t="s">
        <v>103</v>
      </c>
    </row>
    <row r="5" spans="1:16" ht="21" customHeight="1">
      <c r="A5" s="17"/>
      <c r="B5" s="29"/>
      <c r="C5" s="29"/>
      <c r="D5" s="29"/>
      <c r="E5" s="29"/>
      <c r="F5" s="29"/>
      <c r="G5" s="42"/>
      <c r="H5" s="29"/>
      <c r="I5" s="29"/>
      <c r="J5" s="42"/>
      <c r="K5" s="29"/>
      <c r="L5" s="29"/>
      <c r="M5" s="42"/>
      <c r="N5" s="29"/>
      <c r="O5" s="29"/>
      <c r="P5" s="42"/>
    </row>
    <row r="6" spans="1:16" ht="18.75" customHeight="1">
      <c r="A6" s="18" t="s">
        <v>46</v>
      </c>
      <c r="B6" s="11" t="s">
        <v>1</v>
      </c>
      <c r="C6" s="33">
        <f>C8+C10+C13</f>
        <v>2217</v>
      </c>
      <c r="D6" s="33">
        <f>E6+F6+G6+H6+I6+J6+K6+L6+M6+N6+O6+P6</f>
        <v>2217</v>
      </c>
      <c r="E6" s="33">
        <f>E8+E10+E13</f>
        <v>37</v>
      </c>
      <c r="F6" s="33">
        <f t="shared" ref="F6:P6" si="0">F8+F10+F13</f>
        <v>105</v>
      </c>
      <c r="G6" s="33">
        <f t="shared" si="0"/>
        <v>177</v>
      </c>
      <c r="H6" s="33">
        <f t="shared" si="0"/>
        <v>146</v>
      </c>
      <c r="I6" s="33">
        <f t="shared" si="0"/>
        <v>197</v>
      </c>
      <c r="J6" s="33">
        <f t="shared" si="0"/>
        <v>297</v>
      </c>
      <c r="K6" s="33">
        <f t="shared" si="0"/>
        <v>146</v>
      </c>
      <c r="L6" s="33">
        <f t="shared" si="0"/>
        <v>59</v>
      </c>
      <c r="M6" s="33">
        <f t="shared" si="0"/>
        <v>100</v>
      </c>
      <c r="N6" s="33">
        <f t="shared" si="0"/>
        <v>192</v>
      </c>
      <c r="O6" s="33">
        <f t="shared" si="0"/>
        <v>236</v>
      </c>
      <c r="P6" s="33">
        <f t="shared" si="0"/>
        <v>525</v>
      </c>
    </row>
    <row r="7" spans="1:16" s="5" customFormat="1" ht="18.75" hidden="1">
      <c r="A7" s="19" t="s">
        <v>47</v>
      </c>
      <c r="B7" s="13" t="s">
        <v>3</v>
      </c>
      <c r="C7" s="35"/>
      <c r="D7" s="33">
        <f t="shared" ref="D7:D26" si="1">E7+F7+G7+H7+I7+J7+K7+L7+M7+N7+O7+P7</f>
        <v>0</v>
      </c>
      <c r="E7" s="35"/>
      <c r="F7" s="35"/>
      <c r="G7" s="44"/>
      <c r="H7" s="35"/>
      <c r="I7" s="35"/>
      <c r="J7" s="44"/>
      <c r="K7" s="35"/>
      <c r="L7" s="35"/>
      <c r="M7" s="44"/>
      <c r="N7" s="35"/>
      <c r="O7" s="35"/>
      <c r="P7" s="44"/>
    </row>
    <row r="8" spans="1:16" s="5" customFormat="1" ht="18.75" customHeight="1">
      <c r="A8" s="19" t="s">
        <v>48</v>
      </c>
      <c r="B8" s="13" t="s">
        <v>4</v>
      </c>
      <c r="C8" s="35">
        <v>957</v>
      </c>
      <c r="D8" s="33">
        <f>E8+F8+G8+H8+I8+J8+K8+L8+M8+N8+O8+P8</f>
        <v>957</v>
      </c>
      <c r="E8" s="35">
        <v>22</v>
      </c>
      <c r="F8" s="35">
        <v>80</v>
      </c>
      <c r="G8" s="44">
        <v>84</v>
      </c>
      <c r="H8" s="35">
        <v>66</v>
      </c>
      <c r="I8" s="35">
        <v>97</v>
      </c>
      <c r="J8" s="44">
        <v>92</v>
      </c>
      <c r="K8" s="35">
        <v>55</v>
      </c>
      <c r="L8" s="35">
        <v>44</v>
      </c>
      <c r="M8" s="44">
        <v>62</v>
      </c>
      <c r="N8" s="35">
        <v>57</v>
      </c>
      <c r="O8" s="35">
        <v>74</v>
      </c>
      <c r="P8" s="44">
        <f>128+96</f>
        <v>224</v>
      </c>
    </row>
    <row r="9" spans="1:16" s="5" customFormat="1" ht="18" hidden="1" customHeight="1">
      <c r="A9" s="19" t="s">
        <v>51</v>
      </c>
      <c r="B9" s="13" t="s">
        <v>7</v>
      </c>
      <c r="C9" s="35"/>
      <c r="D9" s="33">
        <f t="shared" si="1"/>
        <v>0</v>
      </c>
      <c r="E9" s="35"/>
      <c r="F9" s="35"/>
      <c r="G9" s="44"/>
      <c r="H9" s="35"/>
      <c r="I9" s="35"/>
      <c r="J9" s="44"/>
      <c r="K9" s="35"/>
      <c r="L9" s="35"/>
      <c r="M9" s="44"/>
      <c r="N9" s="35"/>
      <c r="O9" s="35"/>
      <c r="P9" s="44"/>
    </row>
    <row r="10" spans="1:16" s="4" customFormat="1" ht="18.75">
      <c r="A10" s="18" t="s">
        <v>52</v>
      </c>
      <c r="B10" s="12" t="s">
        <v>8</v>
      </c>
      <c r="C10" s="34">
        <f>C12</f>
        <v>6</v>
      </c>
      <c r="D10" s="33">
        <f t="shared" si="1"/>
        <v>6</v>
      </c>
      <c r="E10" s="34">
        <f>E12</f>
        <v>0</v>
      </c>
      <c r="F10" s="34">
        <f t="shared" ref="F10:P10" si="2">F12</f>
        <v>0</v>
      </c>
      <c r="G10" s="34">
        <f t="shared" si="2"/>
        <v>5</v>
      </c>
      <c r="H10" s="34">
        <f t="shared" si="2"/>
        <v>0</v>
      </c>
      <c r="I10" s="34">
        <f t="shared" si="2"/>
        <v>1</v>
      </c>
      <c r="J10" s="34">
        <f t="shared" si="2"/>
        <v>0</v>
      </c>
      <c r="K10" s="34">
        <f t="shared" si="2"/>
        <v>0</v>
      </c>
      <c r="L10" s="34">
        <f t="shared" si="2"/>
        <v>0</v>
      </c>
      <c r="M10" s="34">
        <f t="shared" si="2"/>
        <v>0</v>
      </c>
      <c r="N10" s="34">
        <f t="shared" si="2"/>
        <v>0</v>
      </c>
      <c r="O10" s="34">
        <f t="shared" si="2"/>
        <v>0</v>
      </c>
      <c r="P10" s="34">
        <f t="shared" si="2"/>
        <v>0</v>
      </c>
    </row>
    <row r="11" spans="1:16" s="5" customFormat="1" ht="68.25" hidden="1" customHeight="1">
      <c r="A11" s="19" t="s">
        <v>53</v>
      </c>
      <c r="B11" s="13" t="s">
        <v>37</v>
      </c>
      <c r="C11" s="35"/>
      <c r="D11" s="33">
        <f t="shared" si="1"/>
        <v>0</v>
      </c>
      <c r="E11" s="35"/>
      <c r="F11" s="35"/>
      <c r="G11" s="44"/>
      <c r="H11" s="35"/>
      <c r="I11" s="35"/>
      <c r="J11" s="44"/>
      <c r="K11" s="35"/>
      <c r="L11" s="35"/>
      <c r="M11" s="44"/>
      <c r="N11" s="35"/>
      <c r="O11" s="35"/>
      <c r="P11" s="44"/>
    </row>
    <row r="12" spans="1:16" s="5" customFormat="1" ht="18.75">
      <c r="A12" s="19" t="s">
        <v>53</v>
      </c>
      <c r="B12" s="13" t="s">
        <v>13</v>
      </c>
      <c r="C12" s="35">
        <v>6</v>
      </c>
      <c r="D12" s="33">
        <f t="shared" si="1"/>
        <v>6</v>
      </c>
      <c r="E12" s="35">
        <v>0</v>
      </c>
      <c r="F12" s="35">
        <v>0</v>
      </c>
      <c r="G12" s="44">
        <v>5</v>
      </c>
      <c r="H12" s="35">
        <v>0</v>
      </c>
      <c r="I12" s="35">
        <v>1</v>
      </c>
      <c r="J12" s="44">
        <v>0</v>
      </c>
      <c r="K12" s="35">
        <v>0</v>
      </c>
      <c r="L12" s="35">
        <v>0</v>
      </c>
      <c r="M12" s="44">
        <v>0</v>
      </c>
      <c r="N12" s="35">
        <v>0</v>
      </c>
      <c r="O12" s="35">
        <v>0</v>
      </c>
      <c r="P12" s="44">
        <v>0</v>
      </c>
    </row>
    <row r="13" spans="1:16" s="4" customFormat="1" ht="18.75">
      <c r="A13" s="18" t="s">
        <v>57</v>
      </c>
      <c r="B13" s="12" t="s">
        <v>14</v>
      </c>
      <c r="C13" s="34">
        <f>C14+C17</f>
        <v>1254</v>
      </c>
      <c r="D13" s="33">
        <f t="shared" si="1"/>
        <v>1254</v>
      </c>
      <c r="E13" s="34">
        <f>E14+E17</f>
        <v>15</v>
      </c>
      <c r="F13" s="34">
        <f t="shared" ref="F13:P13" si="3">F14+F17</f>
        <v>25</v>
      </c>
      <c r="G13" s="34">
        <f t="shared" si="3"/>
        <v>88</v>
      </c>
      <c r="H13" s="34">
        <f t="shared" si="3"/>
        <v>80</v>
      </c>
      <c r="I13" s="34">
        <f t="shared" si="3"/>
        <v>99</v>
      </c>
      <c r="J13" s="34">
        <f t="shared" si="3"/>
        <v>205</v>
      </c>
      <c r="K13" s="34">
        <f t="shared" si="3"/>
        <v>91</v>
      </c>
      <c r="L13" s="34">
        <f t="shared" si="3"/>
        <v>15</v>
      </c>
      <c r="M13" s="34">
        <f t="shared" si="3"/>
        <v>38</v>
      </c>
      <c r="N13" s="34">
        <f t="shared" si="3"/>
        <v>135</v>
      </c>
      <c r="O13" s="34">
        <f t="shared" si="3"/>
        <v>162</v>
      </c>
      <c r="P13" s="34">
        <f t="shared" si="3"/>
        <v>301</v>
      </c>
    </row>
    <row r="14" spans="1:16" s="5" customFormat="1" ht="27" customHeight="1">
      <c r="A14" s="19" t="s">
        <v>58</v>
      </c>
      <c r="B14" s="13" t="s">
        <v>16</v>
      </c>
      <c r="C14" s="35">
        <v>503</v>
      </c>
      <c r="D14" s="33">
        <f t="shared" si="1"/>
        <v>503</v>
      </c>
      <c r="E14" s="35">
        <v>5</v>
      </c>
      <c r="F14" s="35">
        <v>10</v>
      </c>
      <c r="G14" s="44">
        <v>15</v>
      </c>
      <c r="H14" s="35">
        <v>26</v>
      </c>
      <c r="I14" s="35">
        <v>40</v>
      </c>
      <c r="J14" s="44">
        <v>80</v>
      </c>
      <c r="K14" s="35">
        <v>50</v>
      </c>
      <c r="L14" s="35">
        <v>10</v>
      </c>
      <c r="M14" s="44">
        <v>10</v>
      </c>
      <c r="N14" s="35">
        <v>80</v>
      </c>
      <c r="O14" s="35">
        <v>80</v>
      </c>
      <c r="P14" s="44">
        <v>97</v>
      </c>
    </row>
    <row r="15" spans="1:16" s="5" customFormat="1" ht="18.75" hidden="1">
      <c r="A15" s="19" t="s">
        <v>60</v>
      </c>
      <c r="B15" s="13" t="s">
        <v>17</v>
      </c>
      <c r="C15" s="35"/>
      <c r="D15" s="33">
        <f t="shared" si="1"/>
        <v>0</v>
      </c>
      <c r="E15" s="35"/>
      <c r="F15" s="35"/>
      <c r="G15" s="44"/>
      <c r="H15" s="35"/>
      <c r="I15" s="35"/>
      <c r="J15" s="44"/>
      <c r="K15" s="35"/>
      <c r="L15" s="35"/>
      <c r="M15" s="44"/>
      <c r="N15" s="35"/>
      <c r="O15" s="35"/>
      <c r="P15" s="44"/>
    </row>
    <row r="16" spans="1:16" s="5" customFormat="1" ht="18.75" hidden="1">
      <c r="A16" s="19" t="s">
        <v>61</v>
      </c>
      <c r="B16" s="13" t="s">
        <v>18</v>
      </c>
      <c r="C16" s="35"/>
      <c r="D16" s="33">
        <f t="shared" si="1"/>
        <v>0</v>
      </c>
      <c r="E16" s="35"/>
      <c r="F16" s="35"/>
      <c r="G16" s="44"/>
      <c r="H16" s="35"/>
      <c r="I16" s="35"/>
      <c r="J16" s="44"/>
      <c r="K16" s="35"/>
      <c r="L16" s="35"/>
      <c r="M16" s="44"/>
      <c r="N16" s="35"/>
      <c r="O16" s="35"/>
      <c r="P16" s="44"/>
    </row>
    <row r="17" spans="1:16" s="5" customFormat="1" ht="18.75">
      <c r="A17" s="19" t="s">
        <v>59</v>
      </c>
      <c r="B17" s="13" t="s">
        <v>19</v>
      </c>
      <c r="C17" s="35">
        <f>C21+C22</f>
        <v>751</v>
      </c>
      <c r="D17" s="33">
        <f t="shared" si="1"/>
        <v>751</v>
      </c>
      <c r="E17" s="35">
        <f>E21+E22</f>
        <v>10</v>
      </c>
      <c r="F17" s="35">
        <f t="shared" ref="F17:P17" si="4">F21+F22</f>
        <v>15</v>
      </c>
      <c r="G17" s="35">
        <f t="shared" si="4"/>
        <v>73</v>
      </c>
      <c r="H17" s="35">
        <f t="shared" si="4"/>
        <v>54</v>
      </c>
      <c r="I17" s="35">
        <f t="shared" si="4"/>
        <v>59</v>
      </c>
      <c r="J17" s="35">
        <f t="shared" si="4"/>
        <v>125</v>
      </c>
      <c r="K17" s="35">
        <f t="shared" si="4"/>
        <v>41</v>
      </c>
      <c r="L17" s="35">
        <f t="shared" si="4"/>
        <v>5</v>
      </c>
      <c r="M17" s="35">
        <f t="shared" si="4"/>
        <v>28</v>
      </c>
      <c r="N17" s="35">
        <f t="shared" si="4"/>
        <v>55</v>
      </c>
      <c r="O17" s="35">
        <f t="shared" si="4"/>
        <v>82</v>
      </c>
      <c r="P17" s="35">
        <f t="shared" si="4"/>
        <v>204</v>
      </c>
    </row>
    <row r="18" spans="1:16" s="6" customFormat="1" ht="37.5" hidden="1">
      <c r="A18" s="20" t="s">
        <v>79</v>
      </c>
      <c r="B18" s="12" t="s">
        <v>20</v>
      </c>
      <c r="C18" s="34"/>
      <c r="D18" s="33">
        <f t="shared" si="1"/>
        <v>0</v>
      </c>
      <c r="E18" s="34"/>
      <c r="F18" s="34"/>
      <c r="G18" s="43"/>
      <c r="H18" s="34"/>
      <c r="I18" s="34"/>
      <c r="J18" s="43"/>
      <c r="K18" s="34"/>
      <c r="L18" s="34"/>
      <c r="M18" s="43"/>
      <c r="N18" s="34"/>
      <c r="O18" s="34"/>
      <c r="P18" s="43"/>
    </row>
    <row r="19" spans="1:16" s="5" customFormat="1" ht="18.75" hidden="1">
      <c r="A19" s="19" t="s">
        <v>80</v>
      </c>
      <c r="B19" s="13" t="s">
        <v>11</v>
      </c>
      <c r="C19" s="35"/>
      <c r="D19" s="33">
        <f t="shared" si="1"/>
        <v>0</v>
      </c>
      <c r="E19" s="35"/>
      <c r="F19" s="35"/>
      <c r="G19" s="44"/>
      <c r="H19" s="35"/>
      <c r="I19" s="35"/>
      <c r="J19" s="44"/>
      <c r="K19" s="35"/>
      <c r="L19" s="35"/>
      <c r="M19" s="44"/>
      <c r="N19" s="35"/>
      <c r="O19" s="35"/>
      <c r="P19" s="44"/>
    </row>
    <row r="20" spans="1:16" s="5" customFormat="1" ht="56.25" hidden="1">
      <c r="A20" s="19" t="s">
        <v>81</v>
      </c>
      <c r="B20" s="13" t="s">
        <v>38</v>
      </c>
      <c r="C20" s="35"/>
      <c r="D20" s="33">
        <f t="shared" si="1"/>
        <v>0</v>
      </c>
      <c r="E20" s="35"/>
      <c r="F20" s="35"/>
      <c r="G20" s="44"/>
      <c r="H20" s="35"/>
      <c r="I20" s="35"/>
      <c r="J20" s="44"/>
      <c r="K20" s="35"/>
      <c r="L20" s="35"/>
      <c r="M20" s="44"/>
      <c r="N20" s="35"/>
      <c r="O20" s="35"/>
      <c r="P20" s="44"/>
    </row>
    <row r="21" spans="1:16" s="5" customFormat="1" ht="18.75">
      <c r="A21" s="19"/>
      <c r="B21" s="13" t="s">
        <v>106</v>
      </c>
      <c r="C21" s="35">
        <v>227</v>
      </c>
      <c r="D21" s="33">
        <f t="shared" si="1"/>
        <v>227</v>
      </c>
      <c r="E21" s="35">
        <v>2</v>
      </c>
      <c r="F21" s="35">
        <v>5</v>
      </c>
      <c r="G21" s="44">
        <v>58</v>
      </c>
      <c r="H21" s="35">
        <v>29</v>
      </c>
      <c r="I21" s="35">
        <v>14</v>
      </c>
      <c r="J21" s="44">
        <f>4+41</f>
        <v>45</v>
      </c>
      <c r="K21" s="35">
        <v>21</v>
      </c>
      <c r="L21" s="35">
        <v>0</v>
      </c>
      <c r="M21" s="44">
        <v>23</v>
      </c>
      <c r="N21" s="35">
        <v>6</v>
      </c>
      <c r="O21" s="35">
        <v>0</v>
      </c>
      <c r="P21" s="44">
        <v>24</v>
      </c>
    </row>
    <row r="22" spans="1:16" s="5" customFormat="1" ht="18.75">
      <c r="A22" s="19"/>
      <c r="B22" s="13" t="s">
        <v>107</v>
      </c>
      <c r="C22" s="52">
        <v>524</v>
      </c>
      <c r="D22" s="33">
        <f t="shared" si="1"/>
        <v>524</v>
      </c>
      <c r="E22" s="35">
        <v>8</v>
      </c>
      <c r="F22" s="35">
        <v>10</v>
      </c>
      <c r="G22" s="44">
        <v>15</v>
      </c>
      <c r="H22" s="35">
        <v>25</v>
      </c>
      <c r="I22" s="35">
        <v>45</v>
      </c>
      <c r="J22" s="44">
        <v>80</v>
      </c>
      <c r="K22" s="35">
        <v>20</v>
      </c>
      <c r="L22" s="35">
        <v>5</v>
      </c>
      <c r="M22" s="44">
        <v>5</v>
      </c>
      <c r="N22" s="35">
        <v>49</v>
      </c>
      <c r="O22" s="35">
        <v>82</v>
      </c>
      <c r="P22" s="44">
        <v>180</v>
      </c>
    </row>
    <row r="23" spans="1:16" ht="18.75">
      <c r="A23" s="18" t="s">
        <v>66</v>
      </c>
      <c r="B23" s="11" t="s">
        <v>15</v>
      </c>
      <c r="C23" s="33">
        <f>C24</f>
        <v>10</v>
      </c>
      <c r="D23" s="33">
        <f t="shared" si="1"/>
        <v>10</v>
      </c>
      <c r="E23" s="33">
        <f>E24</f>
        <v>0</v>
      </c>
      <c r="F23" s="33">
        <f t="shared" ref="F23:P23" si="5">F24</f>
        <v>0</v>
      </c>
      <c r="G23" s="33">
        <f t="shared" si="5"/>
        <v>1</v>
      </c>
      <c r="H23" s="33">
        <f t="shared" si="5"/>
        <v>0</v>
      </c>
      <c r="I23" s="33">
        <f t="shared" si="5"/>
        <v>0</v>
      </c>
      <c r="J23" s="33">
        <f t="shared" si="5"/>
        <v>5</v>
      </c>
      <c r="K23" s="33">
        <f t="shared" si="5"/>
        <v>0</v>
      </c>
      <c r="L23" s="33">
        <f t="shared" si="5"/>
        <v>0</v>
      </c>
      <c r="M23" s="33">
        <f t="shared" si="5"/>
        <v>4</v>
      </c>
      <c r="N23" s="33">
        <f t="shared" si="5"/>
        <v>0</v>
      </c>
      <c r="O23" s="33">
        <f t="shared" si="5"/>
        <v>0</v>
      </c>
      <c r="P23" s="33">
        <f t="shared" si="5"/>
        <v>0</v>
      </c>
    </row>
    <row r="24" spans="1:16" s="4" customFormat="1" ht="18.75">
      <c r="A24" s="18" t="s">
        <v>109</v>
      </c>
      <c r="B24" s="12" t="s">
        <v>33</v>
      </c>
      <c r="C24" s="34">
        <f>C25</f>
        <v>10</v>
      </c>
      <c r="D24" s="33">
        <f t="shared" si="1"/>
        <v>10</v>
      </c>
      <c r="E24" s="34">
        <f>E25</f>
        <v>0</v>
      </c>
      <c r="F24" s="34">
        <v>0</v>
      </c>
      <c r="G24" s="43">
        <v>1</v>
      </c>
      <c r="H24" s="34">
        <v>0</v>
      </c>
      <c r="I24" s="34">
        <f t="shared" ref="I24:M24" si="6">I25</f>
        <v>0</v>
      </c>
      <c r="J24" s="43">
        <v>5</v>
      </c>
      <c r="K24" s="34">
        <v>0</v>
      </c>
      <c r="L24" s="34">
        <v>0</v>
      </c>
      <c r="M24" s="43">
        <f t="shared" si="6"/>
        <v>4</v>
      </c>
      <c r="N24" s="34">
        <v>0</v>
      </c>
      <c r="O24" s="34">
        <v>0</v>
      </c>
      <c r="P24" s="43">
        <v>0</v>
      </c>
    </row>
    <row r="25" spans="1:16" s="4" customFormat="1" ht="18.75">
      <c r="A25" s="49" t="s">
        <v>51</v>
      </c>
      <c r="B25" s="50" t="s">
        <v>108</v>
      </c>
      <c r="C25" s="51">
        <v>10</v>
      </c>
      <c r="D25" s="33">
        <f t="shared" si="1"/>
        <v>10</v>
      </c>
      <c r="E25" s="51">
        <v>0</v>
      </c>
      <c r="F25" s="51">
        <v>0</v>
      </c>
      <c r="G25" s="54">
        <v>1</v>
      </c>
      <c r="H25" s="51">
        <v>0</v>
      </c>
      <c r="I25" s="51">
        <v>0</v>
      </c>
      <c r="J25" s="54">
        <v>5</v>
      </c>
      <c r="K25" s="51">
        <v>0</v>
      </c>
      <c r="L25" s="51">
        <v>0</v>
      </c>
      <c r="M25" s="54">
        <v>4</v>
      </c>
      <c r="N25" s="51">
        <v>0</v>
      </c>
      <c r="O25" s="51">
        <v>0</v>
      </c>
      <c r="P25" s="54">
        <v>0</v>
      </c>
    </row>
    <row r="26" spans="1:16" ht="45.75" customHeight="1" thickBot="1">
      <c r="A26" s="21"/>
      <c r="B26" s="15" t="s">
        <v>34</v>
      </c>
      <c r="C26" s="37">
        <f>C6+C23</f>
        <v>2227</v>
      </c>
      <c r="D26" s="33">
        <f t="shared" si="1"/>
        <v>2227</v>
      </c>
      <c r="E26" s="37">
        <f>E6+E23</f>
        <v>37</v>
      </c>
      <c r="F26" s="37">
        <f t="shared" ref="F26:P26" si="7">F6+F23</f>
        <v>105</v>
      </c>
      <c r="G26" s="45">
        <f t="shared" si="7"/>
        <v>178</v>
      </c>
      <c r="H26" s="37">
        <f t="shared" si="7"/>
        <v>146</v>
      </c>
      <c r="I26" s="37">
        <f t="shared" si="7"/>
        <v>197</v>
      </c>
      <c r="J26" s="45">
        <f t="shared" si="7"/>
        <v>302</v>
      </c>
      <c r="K26" s="37">
        <f t="shared" si="7"/>
        <v>146</v>
      </c>
      <c r="L26" s="37">
        <f t="shared" si="7"/>
        <v>59</v>
      </c>
      <c r="M26" s="45">
        <f t="shared" si="7"/>
        <v>104</v>
      </c>
      <c r="N26" s="37">
        <f t="shared" si="7"/>
        <v>192</v>
      </c>
      <c r="O26" s="37">
        <f t="shared" si="7"/>
        <v>236</v>
      </c>
      <c r="P26" s="45">
        <f t="shared" si="7"/>
        <v>525</v>
      </c>
    </row>
  </sheetData>
  <mergeCells count="3">
    <mergeCell ref="B1:P1"/>
    <mergeCell ref="A3:A4"/>
    <mergeCell ref="B3:B4"/>
  </mergeCells>
  <pageMargins left="0" right="0" top="0" bottom="0" header="0" footer="0"/>
  <pageSetup paperSize="8" scale="8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F0"/>
  </sheetPr>
  <dimension ref="A1:Q26"/>
  <sheetViews>
    <sheetView view="pageBreakPreview" zoomScale="70" zoomScaleNormal="70" zoomScaleSheetLayoutView="70" workbookViewId="0">
      <pane xSplit="2" ySplit="5" topLeftCell="C6" activePane="bottomRight" state="frozen"/>
      <selection pane="topRight" activeCell="F1" sqref="F1"/>
      <selection pane="bottomLeft" activeCell="A6" sqref="A6"/>
      <selection pane="bottomRight" activeCell="B1" sqref="B1:P1"/>
    </sheetView>
  </sheetViews>
  <sheetFormatPr defaultColWidth="9.140625" defaultRowHeight="15.75"/>
  <cols>
    <col min="1" max="1" width="7.140625" style="9" customWidth="1"/>
    <col min="2" max="2" width="59.7109375" style="7" customWidth="1"/>
    <col min="3" max="3" width="18.85546875" style="7" customWidth="1"/>
    <col min="4" max="4" width="13.5703125" style="7" customWidth="1"/>
    <col min="5" max="5" width="12.140625" style="31" customWidth="1"/>
    <col min="6" max="16" width="12.140625" style="7" customWidth="1"/>
    <col min="17" max="16384" width="9.140625" style="2"/>
  </cols>
  <sheetData>
    <row r="1" spans="1:16" ht="75" customHeight="1" thickBot="1">
      <c r="B1" s="96" t="s">
        <v>124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ht="24" hidden="1" customHeight="1" thickBot="1">
      <c r="A2" s="10"/>
      <c r="B2" s="1"/>
      <c r="C2" s="1"/>
      <c r="D2" s="1"/>
      <c r="E2" s="30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8.75" customHeight="1" thickTop="1">
      <c r="A3" s="97" t="s">
        <v>45</v>
      </c>
      <c r="B3" s="99" t="s">
        <v>0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16" ht="87.75" customHeight="1">
      <c r="A4" s="98"/>
      <c r="B4" s="100"/>
      <c r="C4" s="29" t="s">
        <v>113</v>
      </c>
      <c r="D4" s="29" t="s">
        <v>110</v>
      </c>
      <c r="E4" s="29" t="s">
        <v>92</v>
      </c>
      <c r="F4" s="29" t="s">
        <v>93</v>
      </c>
      <c r="G4" s="42" t="s">
        <v>94</v>
      </c>
      <c r="H4" s="29" t="s">
        <v>95</v>
      </c>
      <c r="I4" s="29" t="s">
        <v>96</v>
      </c>
      <c r="J4" s="42" t="s">
        <v>97</v>
      </c>
      <c r="K4" s="29" t="s">
        <v>98</v>
      </c>
      <c r="L4" s="29" t="s">
        <v>99</v>
      </c>
      <c r="M4" s="42" t="s">
        <v>100</v>
      </c>
      <c r="N4" s="29" t="s">
        <v>101</v>
      </c>
      <c r="O4" s="29" t="s">
        <v>102</v>
      </c>
      <c r="P4" s="42" t="s">
        <v>103</v>
      </c>
    </row>
    <row r="5" spans="1:16" ht="21" customHeight="1">
      <c r="A5" s="17"/>
      <c r="B5" s="29"/>
      <c r="C5" s="29"/>
      <c r="D5" s="56"/>
      <c r="E5" s="56"/>
      <c r="F5" s="56"/>
      <c r="G5" s="42"/>
      <c r="H5" s="56"/>
      <c r="I5" s="56"/>
      <c r="J5" s="42"/>
      <c r="K5" s="56"/>
      <c r="L5" s="56"/>
      <c r="M5" s="42"/>
      <c r="N5" s="56"/>
      <c r="O5" s="56"/>
      <c r="P5" s="42"/>
    </row>
    <row r="6" spans="1:16" ht="18.75" customHeight="1">
      <c r="A6" s="18" t="s">
        <v>46</v>
      </c>
      <c r="B6" s="11" t="s">
        <v>1</v>
      </c>
      <c r="C6" s="33">
        <f>C8+C10+C13</f>
        <v>201</v>
      </c>
      <c r="D6" s="33">
        <f>E6+F6+G6+H6+I6+J6+K6+L6+M6+N6+O6+P6</f>
        <v>201</v>
      </c>
      <c r="E6" s="33">
        <f>E8+E10+E13</f>
        <v>3</v>
      </c>
      <c r="F6" s="33">
        <f t="shared" ref="F6:P6" si="0">F8+F10+F13</f>
        <v>12</v>
      </c>
      <c r="G6" s="43">
        <f t="shared" si="0"/>
        <v>16</v>
      </c>
      <c r="H6" s="33">
        <f t="shared" si="0"/>
        <v>12</v>
      </c>
      <c r="I6" s="33">
        <f t="shared" si="0"/>
        <v>14</v>
      </c>
      <c r="J6" s="43">
        <f t="shared" si="0"/>
        <v>32</v>
      </c>
      <c r="K6" s="33">
        <f t="shared" si="0"/>
        <v>2</v>
      </c>
      <c r="L6" s="33">
        <f t="shared" si="0"/>
        <v>1</v>
      </c>
      <c r="M6" s="43">
        <f t="shared" si="0"/>
        <v>30</v>
      </c>
      <c r="N6" s="33">
        <f t="shared" si="0"/>
        <v>24</v>
      </c>
      <c r="O6" s="33">
        <f t="shared" si="0"/>
        <v>28</v>
      </c>
      <c r="P6" s="43">
        <f t="shared" si="0"/>
        <v>27</v>
      </c>
    </row>
    <row r="7" spans="1:16" s="5" customFormat="1" ht="18.75" hidden="1">
      <c r="A7" s="19" t="s">
        <v>47</v>
      </c>
      <c r="B7" s="13" t="s">
        <v>3</v>
      </c>
      <c r="C7" s="35"/>
      <c r="D7" s="33">
        <f t="shared" ref="D7:D26" si="1">E7+F7+G7+H7+I7+J7+K7+L7+M7+N7+O7+P7</f>
        <v>0</v>
      </c>
      <c r="E7" s="35"/>
      <c r="F7" s="35"/>
      <c r="G7" s="44"/>
      <c r="H7" s="35"/>
      <c r="I7" s="35"/>
      <c r="J7" s="44"/>
      <c r="K7" s="35"/>
      <c r="L7" s="35"/>
      <c r="M7" s="44"/>
      <c r="N7" s="35"/>
      <c r="O7" s="35"/>
      <c r="P7" s="44"/>
    </row>
    <row r="8" spans="1:16" s="5" customFormat="1" ht="18.75" customHeight="1">
      <c r="A8" s="19" t="s">
        <v>48</v>
      </c>
      <c r="B8" s="13" t="s">
        <v>4</v>
      </c>
      <c r="C8" s="35">
        <v>70</v>
      </c>
      <c r="D8" s="33">
        <f t="shared" si="1"/>
        <v>70</v>
      </c>
      <c r="E8" s="35">
        <v>3</v>
      </c>
      <c r="F8" s="35">
        <v>8</v>
      </c>
      <c r="G8" s="44">
        <v>6</v>
      </c>
      <c r="H8" s="35">
        <v>6</v>
      </c>
      <c r="I8" s="35">
        <v>5</v>
      </c>
      <c r="J8" s="44">
        <v>13</v>
      </c>
      <c r="K8" s="35">
        <v>2</v>
      </c>
      <c r="L8" s="35">
        <v>1</v>
      </c>
      <c r="M8" s="44">
        <v>7</v>
      </c>
      <c r="N8" s="35">
        <v>4</v>
      </c>
      <c r="O8" s="35">
        <v>6</v>
      </c>
      <c r="P8" s="44">
        <v>9</v>
      </c>
    </row>
    <row r="9" spans="1:16" s="5" customFormat="1" ht="18" hidden="1" customHeight="1">
      <c r="A9" s="19" t="s">
        <v>51</v>
      </c>
      <c r="B9" s="13" t="s">
        <v>7</v>
      </c>
      <c r="C9" s="35"/>
      <c r="D9" s="33">
        <f t="shared" si="1"/>
        <v>0</v>
      </c>
      <c r="E9" s="35"/>
      <c r="F9" s="35"/>
      <c r="G9" s="44"/>
      <c r="H9" s="35"/>
      <c r="I9" s="35"/>
      <c r="J9" s="44"/>
      <c r="K9" s="35"/>
      <c r="L9" s="35"/>
      <c r="M9" s="44"/>
      <c r="N9" s="35"/>
      <c r="O9" s="35"/>
      <c r="P9" s="44"/>
    </row>
    <row r="10" spans="1:16" s="4" customFormat="1" ht="18.75">
      <c r="A10" s="18" t="s">
        <v>52</v>
      </c>
      <c r="B10" s="12" t="s">
        <v>8</v>
      </c>
      <c r="C10" s="34">
        <f>C12</f>
        <v>3</v>
      </c>
      <c r="D10" s="33">
        <f t="shared" si="1"/>
        <v>3</v>
      </c>
      <c r="E10" s="34">
        <f>E12</f>
        <v>0</v>
      </c>
      <c r="F10" s="34">
        <f t="shared" ref="F10:P10" si="2">F12</f>
        <v>0</v>
      </c>
      <c r="G10" s="43">
        <f t="shared" si="2"/>
        <v>0</v>
      </c>
      <c r="H10" s="34">
        <f t="shared" si="2"/>
        <v>0</v>
      </c>
      <c r="I10" s="34">
        <f t="shared" si="2"/>
        <v>2</v>
      </c>
      <c r="J10" s="43">
        <f t="shared" si="2"/>
        <v>1</v>
      </c>
      <c r="K10" s="34">
        <f t="shared" si="2"/>
        <v>0</v>
      </c>
      <c r="L10" s="34">
        <f t="shared" si="2"/>
        <v>0</v>
      </c>
      <c r="M10" s="43">
        <f t="shared" si="2"/>
        <v>0</v>
      </c>
      <c r="N10" s="34">
        <f t="shared" si="2"/>
        <v>0</v>
      </c>
      <c r="O10" s="34">
        <f t="shared" si="2"/>
        <v>0</v>
      </c>
      <c r="P10" s="43">
        <f t="shared" si="2"/>
        <v>0</v>
      </c>
    </row>
    <row r="11" spans="1:16" s="5" customFormat="1" ht="68.25" hidden="1" customHeight="1">
      <c r="A11" s="19" t="s">
        <v>53</v>
      </c>
      <c r="B11" s="13" t="s">
        <v>37</v>
      </c>
      <c r="C11" s="35"/>
      <c r="D11" s="33">
        <f t="shared" si="1"/>
        <v>0</v>
      </c>
      <c r="E11" s="35"/>
      <c r="F11" s="35"/>
      <c r="G11" s="44"/>
      <c r="H11" s="35"/>
      <c r="I11" s="35"/>
      <c r="J11" s="44"/>
      <c r="K11" s="35"/>
      <c r="L11" s="35"/>
      <c r="M11" s="44"/>
      <c r="N11" s="35"/>
      <c r="O11" s="35"/>
      <c r="P11" s="44"/>
    </row>
    <row r="12" spans="1:16" s="5" customFormat="1" ht="18.75">
      <c r="A12" s="19" t="s">
        <v>53</v>
      </c>
      <c r="B12" s="13" t="s">
        <v>13</v>
      </c>
      <c r="C12" s="35">
        <v>3</v>
      </c>
      <c r="D12" s="33">
        <f t="shared" si="1"/>
        <v>3</v>
      </c>
      <c r="E12" s="35">
        <v>0</v>
      </c>
      <c r="F12" s="35">
        <v>0</v>
      </c>
      <c r="G12" s="44">
        <v>0</v>
      </c>
      <c r="H12" s="35">
        <v>0</v>
      </c>
      <c r="I12" s="35">
        <v>2</v>
      </c>
      <c r="J12" s="44">
        <v>1</v>
      </c>
      <c r="K12" s="35">
        <v>0</v>
      </c>
      <c r="L12" s="35">
        <v>0</v>
      </c>
      <c r="M12" s="44">
        <v>0</v>
      </c>
      <c r="N12" s="35">
        <v>0</v>
      </c>
      <c r="O12" s="35">
        <v>0</v>
      </c>
      <c r="P12" s="44">
        <v>0</v>
      </c>
    </row>
    <row r="13" spans="1:16" s="4" customFormat="1" ht="18.75">
      <c r="A13" s="18" t="s">
        <v>57</v>
      </c>
      <c r="B13" s="12" t="s">
        <v>14</v>
      </c>
      <c r="C13" s="34">
        <f>C14+C17</f>
        <v>128</v>
      </c>
      <c r="D13" s="33">
        <f t="shared" si="1"/>
        <v>128</v>
      </c>
      <c r="E13" s="34">
        <f>E14+E17</f>
        <v>0</v>
      </c>
      <c r="F13" s="34">
        <f t="shared" ref="F13:P13" si="3">F14+F17</f>
        <v>4</v>
      </c>
      <c r="G13" s="43">
        <f t="shared" si="3"/>
        <v>10</v>
      </c>
      <c r="H13" s="34">
        <f t="shared" si="3"/>
        <v>6</v>
      </c>
      <c r="I13" s="34">
        <f t="shared" si="3"/>
        <v>7</v>
      </c>
      <c r="J13" s="43">
        <f t="shared" si="3"/>
        <v>18</v>
      </c>
      <c r="K13" s="34">
        <f t="shared" si="3"/>
        <v>0</v>
      </c>
      <c r="L13" s="34">
        <f t="shared" si="3"/>
        <v>0</v>
      </c>
      <c r="M13" s="43">
        <f t="shared" si="3"/>
        <v>23</v>
      </c>
      <c r="N13" s="34">
        <f t="shared" si="3"/>
        <v>20</v>
      </c>
      <c r="O13" s="34">
        <f t="shared" si="3"/>
        <v>22</v>
      </c>
      <c r="P13" s="43">
        <f t="shared" si="3"/>
        <v>18</v>
      </c>
    </row>
    <row r="14" spans="1:16" s="5" customFormat="1" ht="27" customHeight="1">
      <c r="A14" s="19" t="s">
        <v>58</v>
      </c>
      <c r="B14" s="13" t="s">
        <v>16</v>
      </c>
      <c r="C14" s="35">
        <v>62</v>
      </c>
      <c r="D14" s="33">
        <f t="shared" si="1"/>
        <v>62</v>
      </c>
      <c r="E14" s="35">
        <v>0</v>
      </c>
      <c r="F14" s="35">
        <v>2</v>
      </c>
      <c r="G14" s="44">
        <v>3</v>
      </c>
      <c r="H14" s="35">
        <v>3</v>
      </c>
      <c r="I14" s="35">
        <v>4</v>
      </c>
      <c r="J14" s="44">
        <v>8</v>
      </c>
      <c r="K14" s="35">
        <v>0</v>
      </c>
      <c r="L14" s="35">
        <v>0</v>
      </c>
      <c r="M14" s="44">
        <v>10</v>
      </c>
      <c r="N14" s="35">
        <v>10</v>
      </c>
      <c r="O14" s="35">
        <v>12</v>
      </c>
      <c r="P14" s="44">
        <v>10</v>
      </c>
    </row>
    <row r="15" spans="1:16" s="5" customFormat="1" ht="18.75" hidden="1">
      <c r="A15" s="19" t="s">
        <v>60</v>
      </c>
      <c r="B15" s="13" t="s">
        <v>17</v>
      </c>
      <c r="C15" s="35"/>
      <c r="D15" s="33">
        <f t="shared" si="1"/>
        <v>0</v>
      </c>
      <c r="E15" s="35"/>
      <c r="F15" s="35"/>
      <c r="G15" s="44"/>
      <c r="H15" s="35"/>
      <c r="I15" s="35"/>
      <c r="J15" s="44"/>
      <c r="K15" s="35"/>
      <c r="L15" s="35"/>
      <c r="M15" s="44"/>
      <c r="N15" s="35"/>
      <c r="O15" s="35"/>
      <c r="P15" s="44"/>
    </row>
    <row r="16" spans="1:16" s="5" customFormat="1" ht="18.75" hidden="1">
      <c r="A16" s="19" t="s">
        <v>61</v>
      </c>
      <c r="B16" s="13" t="s">
        <v>18</v>
      </c>
      <c r="C16" s="35"/>
      <c r="D16" s="33">
        <f t="shared" si="1"/>
        <v>0</v>
      </c>
      <c r="E16" s="35"/>
      <c r="F16" s="35"/>
      <c r="G16" s="44"/>
      <c r="H16" s="35"/>
      <c r="I16" s="35"/>
      <c r="J16" s="44"/>
      <c r="K16" s="35"/>
      <c r="L16" s="35"/>
      <c r="M16" s="44"/>
      <c r="N16" s="35"/>
      <c r="O16" s="35"/>
      <c r="P16" s="44"/>
    </row>
    <row r="17" spans="1:17" s="5" customFormat="1" ht="18.75">
      <c r="A17" s="19" t="s">
        <v>59</v>
      </c>
      <c r="B17" s="13" t="s">
        <v>19</v>
      </c>
      <c r="C17" s="35">
        <f>C21+C22</f>
        <v>66</v>
      </c>
      <c r="D17" s="33">
        <f t="shared" si="1"/>
        <v>66</v>
      </c>
      <c r="E17" s="35">
        <f>E21+E22</f>
        <v>0</v>
      </c>
      <c r="F17" s="35">
        <f t="shared" ref="F17:P17" si="4">F21+F22</f>
        <v>2</v>
      </c>
      <c r="G17" s="44">
        <f t="shared" si="4"/>
        <v>7</v>
      </c>
      <c r="H17" s="35">
        <f t="shared" si="4"/>
        <v>3</v>
      </c>
      <c r="I17" s="35">
        <f t="shared" si="4"/>
        <v>3</v>
      </c>
      <c r="J17" s="44">
        <f t="shared" si="4"/>
        <v>10</v>
      </c>
      <c r="K17" s="35">
        <f t="shared" si="4"/>
        <v>0</v>
      </c>
      <c r="L17" s="35">
        <f t="shared" si="4"/>
        <v>0</v>
      </c>
      <c r="M17" s="44">
        <v>13</v>
      </c>
      <c r="N17" s="35">
        <f t="shared" si="4"/>
        <v>10</v>
      </c>
      <c r="O17" s="35">
        <f t="shared" si="4"/>
        <v>10</v>
      </c>
      <c r="P17" s="44">
        <f t="shared" si="4"/>
        <v>8</v>
      </c>
    </row>
    <row r="18" spans="1:17" s="6" customFormat="1" ht="37.5" hidden="1">
      <c r="A18" s="20" t="s">
        <v>79</v>
      </c>
      <c r="B18" s="12" t="s">
        <v>20</v>
      </c>
      <c r="C18" s="34"/>
      <c r="D18" s="33">
        <f t="shared" si="1"/>
        <v>0</v>
      </c>
      <c r="E18" s="34"/>
      <c r="F18" s="34"/>
      <c r="G18" s="43"/>
      <c r="H18" s="34"/>
      <c r="I18" s="34"/>
      <c r="J18" s="43"/>
      <c r="K18" s="34"/>
      <c r="L18" s="34"/>
      <c r="M18" s="43"/>
      <c r="N18" s="34"/>
      <c r="O18" s="34"/>
      <c r="P18" s="43"/>
    </row>
    <row r="19" spans="1:17" s="5" customFormat="1" ht="18.75" hidden="1">
      <c r="A19" s="19" t="s">
        <v>80</v>
      </c>
      <c r="B19" s="13" t="s">
        <v>11</v>
      </c>
      <c r="C19" s="35"/>
      <c r="D19" s="33">
        <f t="shared" si="1"/>
        <v>0</v>
      </c>
      <c r="E19" s="35"/>
      <c r="F19" s="35"/>
      <c r="G19" s="44"/>
      <c r="H19" s="35"/>
      <c r="I19" s="35"/>
      <c r="J19" s="44"/>
      <c r="K19" s="35"/>
      <c r="L19" s="35"/>
      <c r="M19" s="44"/>
      <c r="N19" s="35"/>
      <c r="O19" s="35"/>
      <c r="P19" s="44"/>
    </row>
    <row r="20" spans="1:17" s="5" customFormat="1" ht="56.25" hidden="1">
      <c r="A20" s="19" t="s">
        <v>81</v>
      </c>
      <c r="B20" s="13" t="s">
        <v>38</v>
      </c>
      <c r="C20" s="35"/>
      <c r="D20" s="33">
        <f t="shared" si="1"/>
        <v>0</v>
      </c>
      <c r="E20" s="35"/>
      <c r="F20" s="35"/>
      <c r="G20" s="44"/>
      <c r="H20" s="35"/>
      <c r="I20" s="35"/>
      <c r="J20" s="44"/>
      <c r="K20" s="35"/>
      <c r="L20" s="35"/>
      <c r="M20" s="44"/>
      <c r="N20" s="35"/>
      <c r="O20" s="35"/>
      <c r="P20" s="44"/>
    </row>
    <row r="21" spans="1:17" s="5" customFormat="1" ht="18.75">
      <c r="A21" s="19"/>
      <c r="B21" s="13" t="s">
        <v>106</v>
      </c>
      <c r="C21" s="35">
        <v>16</v>
      </c>
      <c r="D21" s="33">
        <f t="shared" si="1"/>
        <v>16</v>
      </c>
      <c r="E21" s="35">
        <v>0</v>
      </c>
      <c r="F21" s="35">
        <v>0</v>
      </c>
      <c r="G21" s="44">
        <v>5</v>
      </c>
      <c r="H21" s="35">
        <v>0</v>
      </c>
      <c r="I21" s="35">
        <v>0</v>
      </c>
      <c r="J21" s="44">
        <v>6</v>
      </c>
      <c r="K21" s="35">
        <v>0</v>
      </c>
      <c r="L21" s="35">
        <v>0</v>
      </c>
      <c r="M21" s="44">
        <v>5</v>
      </c>
      <c r="N21" s="35">
        <v>0</v>
      </c>
      <c r="O21" s="35">
        <v>0</v>
      </c>
      <c r="P21" s="44">
        <v>0</v>
      </c>
    </row>
    <row r="22" spans="1:17" s="5" customFormat="1" ht="18.75">
      <c r="A22" s="19"/>
      <c r="B22" s="13" t="s">
        <v>107</v>
      </c>
      <c r="C22" s="52">
        <v>50</v>
      </c>
      <c r="D22" s="33">
        <f t="shared" si="1"/>
        <v>50</v>
      </c>
      <c r="E22" s="35">
        <v>0</v>
      </c>
      <c r="F22" s="35">
        <v>2</v>
      </c>
      <c r="G22" s="44">
        <v>2</v>
      </c>
      <c r="H22" s="35">
        <v>3</v>
      </c>
      <c r="I22" s="35">
        <v>3</v>
      </c>
      <c r="J22" s="44">
        <v>4</v>
      </c>
      <c r="K22" s="35">
        <v>0</v>
      </c>
      <c r="L22" s="35">
        <v>0</v>
      </c>
      <c r="M22" s="44">
        <v>8</v>
      </c>
      <c r="N22" s="35">
        <v>10</v>
      </c>
      <c r="O22" s="35">
        <v>10</v>
      </c>
      <c r="P22" s="44">
        <v>8</v>
      </c>
    </row>
    <row r="23" spans="1:17" ht="18.75">
      <c r="A23" s="18" t="s">
        <v>66</v>
      </c>
      <c r="B23" s="11" t="s">
        <v>15</v>
      </c>
      <c r="C23" s="33">
        <f>C24</f>
        <v>84</v>
      </c>
      <c r="D23" s="33">
        <f t="shared" si="1"/>
        <v>84</v>
      </c>
      <c r="E23" s="33">
        <f>E24</f>
        <v>2</v>
      </c>
      <c r="F23" s="33">
        <f t="shared" ref="F23:P24" si="5">F24</f>
        <v>4</v>
      </c>
      <c r="G23" s="43">
        <f t="shared" si="5"/>
        <v>5</v>
      </c>
      <c r="H23" s="33">
        <f t="shared" si="5"/>
        <v>5</v>
      </c>
      <c r="I23" s="33">
        <f t="shared" si="5"/>
        <v>7</v>
      </c>
      <c r="J23" s="43">
        <f t="shared" si="5"/>
        <v>34</v>
      </c>
      <c r="K23" s="33">
        <f t="shared" si="5"/>
        <v>0</v>
      </c>
      <c r="L23" s="33">
        <f t="shared" si="5"/>
        <v>0</v>
      </c>
      <c r="M23" s="43">
        <f t="shared" si="5"/>
        <v>5</v>
      </c>
      <c r="N23" s="33">
        <f t="shared" si="5"/>
        <v>10</v>
      </c>
      <c r="O23" s="33">
        <f t="shared" si="5"/>
        <v>10</v>
      </c>
      <c r="P23" s="43">
        <f t="shared" si="5"/>
        <v>2</v>
      </c>
      <c r="Q23" s="3"/>
    </row>
    <row r="24" spans="1:17" s="4" customFormat="1" ht="18.75">
      <c r="A24" s="18" t="s">
        <v>109</v>
      </c>
      <c r="B24" s="12" t="s">
        <v>33</v>
      </c>
      <c r="C24" s="34">
        <f>C25</f>
        <v>84</v>
      </c>
      <c r="D24" s="33">
        <f t="shared" si="1"/>
        <v>84</v>
      </c>
      <c r="E24" s="34">
        <f>E25</f>
        <v>2</v>
      </c>
      <c r="F24" s="34">
        <f t="shared" si="5"/>
        <v>4</v>
      </c>
      <c r="G24" s="43">
        <f t="shared" si="5"/>
        <v>5</v>
      </c>
      <c r="H24" s="34">
        <f t="shared" si="5"/>
        <v>5</v>
      </c>
      <c r="I24" s="34">
        <f t="shared" si="5"/>
        <v>7</v>
      </c>
      <c r="J24" s="43">
        <f t="shared" si="5"/>
        <v>34</v>
      </c>
      <c r="K24" s="34">
        <f t="shared" si="5"/>
        <v>0</v>
      </c>
      <c r="L24" s="34">
        <f t="shared" si="5"/>
        <v>0</v>
      </c>
      <c r="M24" s="43">
        <f t="shared" si="5"/>
        <v>5</v>
      </c>
      <c r="N24" s="34">
        <f t="shared" si="5"/>
        <v>10</v>
      </c>
      <c r="O24" s="34">
        <f t="shared" si="5"/>
        <v>10</v>
      </c>
      <c r="P24" s="43">
        <f t="shared" si="5"/>
        <v>2</v>
      </c>
    </row>
    <row r="25" spans="1:17" s="4" customFormat="1" ht="18.75">
      <c r="A25" s="49" t="s">
        <v>51</v>
      </c>
      <c r="B25" s="50" t="s">
        <v>108</v>
      </c>
      <c r="C25" s="51">
        <v>84</v>
      </c>
      <c r="D25" s="33">
        <f t="shared" si="1"/>
        <v>84</v>
      </c>
      <c r="E25" s="51">
        <v>2</v>
      </c>
      <c r="F25" s="51">
        <v>4</v>
      </c>
      <c r="G25" s="54">
        <v>5</v>
      </c>
      <c r="H25" s="51">
        <v>5</v>
      </c>
      <c r="I25" s="51">
        <v>7</v>
      </c>
      <c r="J25" s="54">
        <v>34</v>
      </c>
      <c r="K25" s="51">
        <v>0</v>
      </c>
      <c r="L25" s="51">
        <v>0</v>
      </c>
      <c r="M25" s="54">
        <v>5</v>
      </c>
      <c r="N25" s="51">
        <v>10</v>
      </c>
      <c r="O25" s="51">
        <v>10</v>
      </c>
      <c r="P25" s="54">
        <v>2</v>
      </c>
    </row>
    <row r="26" spans="1:17" ht="45.75" customHeight="1" thickBot="1">
      <c r="A26" s="21"/>
      <c r="B26" s="15" t="s">
        <v>34</v>
      </c>
      <c r="C26" s="37">
        <f>C6+C23</f>
        <v>285</v>
      </c>
      <c r="D26" s="33">
        <f t="shared" si="1"/>
        <v>285</v>
      </c>
      <c r="E26" s="37">
        <f>E6+E23</f>
        <v>5</v>
      </c>
      <c r="F26" s="37">
        <f t="shared" ref="F26:P26" si="6">F6+F23</f>
        <v>16</v>
      </c>
      <c r="G26" s="45">
        <f t="shared" si="6"/>
        <v>21</v>
      </c>
      <c r="H26" s="37">
        <f t="shared" si="6"/>
        <v>17</v>
      </c>
      <c r="I26" s="37">
        <f t="shared" si="6"/>
        <v>21</v>
      </c>
      <c r="J26" s="45">
        <f t="shared" si="6"/>
        <v>66</v>
      </c>
      <c r="K26" s="37">
        <f t="shared" si="6"/>
        <v>2</v>
      </c>
      <c r="L26" s="37">
        <f t="shared" si="6"/>
        <v>1</v>
      </c>
      <c r="M26" s="45">
        <f t="shared" si="6"/>
        <v>35</v>
      </c>
      <c r="N26" s="37">
        <f t="shared" si="6"/>
        <v>34</v>
      </c>
      <c r="O26" s="37">
        <f t="shared" si="6"/>
        <v>38</v>
      </c>
      <c r="P26" s="45">
        <f t="shared" si="6"/>
        <v>29</v>
      </c>
    </row>
  </sheetData>
  <mergeCells count="3">
    <mergeCell ref="B1:P1"/>
    <mergeCell ref="A3:A4"/>
    <mergeCell ref="B3:B4"/>
  </mergeCells>
  <pageMargins left="0" right="0" top="0" bottom="0" header="0" footer="0"/>
  <pageSetup paperSize="8" scale="8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F0"/>
  </sheetPr>
  <dimension ref="A1:Q24"/>
  <sheetViews>
    <sheetView view="pageBreakPreview" zoomScale="70" zoomScaleNormal="70" zoomScaleSheetLayoutView="70" workbookViewId="0">
      <pane xSplit="2" ySplit="4" topLeftCell="C5" activePane="bottomRight" state="frozen"/>
      <selection pane="topRight" activeCell="F1" sqref="F1"/>
      <selection pane="bottomLeft" activeCell="A6" sqref="A6"/>
      <selection pane="bottomRight" activeCell="B1" sqref="B1:P1"/>
    </sheetView>
  </sheetViews>
  <sheetFormatPr defaultColWidth="9.140625" defaultRowHeight="15.75"/>
  <cols>
    <col min="1" max="1" width="7.140625" style="9" customWidth="1"/>
    <col min="2" max="2" width="59.7109375" style="7" customWidth="1"/>
    <col min="3" max="3" width="18.85546875" style="7" customWidth="1"/>
    <col min="4" max="4" width="13.5703125" style="7" customWidth="1"/>
    <col min="5" max="5" width="12.140625" style="31" customWidth="1"/>
    <col min="6" max="16" width="12.140625" style="7" customWidth="1"/>
    <col min="17" max="16384" width="9.140625" style="2"/>
  </cols>
  <sheetData>
    <row r="1" spans="1:16" ht="27" customHeight="1" thickBot="1">
      <c r="B1" s="96" t="s">
        <v>123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ht="24" hidden="1" customHeight="1" thickBot="1">
      <c r="A2" s="10"/>
      <c r="B2" s="1"/>
      <c r="C2" s="1"/>
      <c r="D2" s="1"/>
      <c r="E2" s="30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8.75" customHeight="1" thickTop="1">
      <c r="A3" s="97" t="s">
        <v>45</v>
      </c>
      <c r="B3" s="99" t="s">
        <v>0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16" ht="87.75" customHeight="1">
      <c r="A4" s="98"/>
      <c r="B4" s="100"/>
      <c r="C4" s="59" t="s">
        <v>112</v>
      </c>
      <c r="D4" s="57" t="s">
        <v>110</v>
      </c>
      <c r="E4" s="29" t="s">
        <v>92</v>
      </c>
      <c r="F4" s="29" t="s">
        <v>93</v>
      </c>
      <c r="G4" s="42" t="s">
        <v>94</v>
      </c>
      <c r="H4" s="29" t="s">
        <v>95</v>
      </c>
      <c r="I4" s="53" t="s">
        <v>96</v>
      </c>
      <c r="J4" s="42" t="s">
        <v>97</v>
      </c>
      <c r="K4" s="53" t="s">
        <v>98</v>
      </c>
      <c r="L4" s="53" t="s">
        <v>99</v>
      </c>
      <c r="M4" s="42" t="s">
        <v>100</v>
      </c>
      <c r="N4" s="53" t="s">
        <v>101</v>
      </c>
      <c r="O4" s="29" t="s">
        <v>102</v>
      </c>
      <c r="P4" s="42" t="s">
        <v>103</v>
      </c>
    </row>
    <row r="5" spans="1:16" s="64" customFormat="1" ht="26.25" customHeight="1">
      <c r="A5" s="65" t="s">
        <v>46</v>
      </c>
      <c r="B5" s="11" t="s">
        <v>1</v>
      </c>
      <c r="C5" s="60">
        <f>C7+C9+C12</f>
        <v>250</v>
      </c>
      <c r="D5" s="58">
        <f>E5+F5+G5+H5+I5+J5+K5+L5+M5+N5+O5+P5</f>
        <v>250</v>
      </c>
      <c r="E5" s="33">
        <f>E7+E9+E12</f>
        <v>10</v>
      </c>
      <c r="F5" s="33">
        <f t="shared" ref="F5:P5" si="0">F7+F9+F12</f>
        <v>17</v>
      </c>
      <c r="G5" s="43">
        <f t="shared" si="0"/>
        <v>19</v>
      </c>
      <c r="H5" s="33">
        <f t="shared" si="0"/>
        <v>16</v>
      </c>
      <c r="I5" s="33">
        <f t="shared" si="0"/>
        <v>18</v>
      </c>
      <c r="J5" s="43">
        <f t="shared" si="0"/>
        <v>31</v>
      </c>
      <c r="K5" s="33">
        <f t="shared" si="0"/>
        <v>15</v>
      </c>
      <c r="L5" s="33">
        <f t="shared" si="0"/>
        <v>19</v>
      </c>
      <c r="M5" s="43">
        <f t="shared" si="0"/>
        <v>21</v>
      </c>
      <c r="N5" s="33">
        <f t="shared" si="0"/>
        <v>23</v>
      </c>
      <c r="O5" s="33">
        <f t="shared" si="0"/>
        <v>23</v>
      </c>
      <c r="P5" s="43">
        <f t="shared" si="0"/>
        <v>38</v>
      </c>
    </row>
    <row r="6" spans="1:16" s="64" customFormat="1" ht="26.25" hidden="1" customHeight="1">
      <c r="A6" s="66"/>
      <c r="B6" s="13"/>
      <c r="C6" s="39"/>
      <c r="D6" s="58"/>
      <c r="E6" s="35"/>
      <c r="F6" s="35"/>
      <c r="G6" s="44"/>
      <c r="H6" s="35"/>
      <c r="I6" s="35"/>
      <c r="J6" s="44"/>
      <c r="K6" s="35"/>
      <c r="L6" s="35"/>
      <c r="M6" s="44"/>
      <c r="N6" s="35"/>
      <c r="O6" s="35"/>
      <c r="P6" s="44"/>
    </row>
    <row r="7" spans="1:16" s="64" customFormat="1" ht="26.25" customHeight="1">
      <c r="A7" s="66" t="s">
        <v>48</v>
      </c>
      <c r="B7" s="13" t="s">
        <v>4</v>
      </c>
      <c r="C7" s="39">
        <v>94</v>
      </c>
      <c r="D7" s="58">
        <f t="shared" ref="D7:D22" si="1">E7+F7+G7+H7+I7+J7+K7+L7+M7+N7+O7+P7</f>
        <v>94</v>
      </c>
      <c r="E7" s="35">
        <v>4</v>
      </c>
      <c r="F7" s="35">
        <v>8</v>
      </c>
      <c r="G7" s="44">
        <v>8</v>
      </c>
      <c r="H7" s="35">
        <v>7</v>
      </c>
      <c r="I7" s="35">
        <v>8</v>
      </c>
      <c r="J7" s="44">
        <v>17</v>
      </c>
      <c r="K7" s="35">
        <v>2</v>
      </c>
      <c r="L7" s="35">
        <v>4</v>
      </c>
      <c r="M7" s="44">
        <v>5</v>
      </c>
      <c r="N7" s="35">
        <v>8</v>
      </c>
      <c r="O7" s="35">
        <v>7</v>
      </c>
      <c r="P7" s="44">
        <v>16</v>
      </c>
    </row>
    <row r="8" spans="1:16" s="64" customFormat="1" ht="26.25" hidden="1" customHeight="1">
      <c r="A8" s="66"/>
      <c r="B8" s="13"/>
      <c r="C8" s="39"/>
      <c r="D8" s="58"/>
      <c r="E8" s="35"/>
      <c r="F8" s="35"/>
      <c r="G8" s="44"/>
      <c r="H8" s="35"/>
      <c r="I8" s="35"/>
      <c r="J8" s="44"/>
      <c r="K8" s="35"/>
      <c r="L8" s="35"/>
      <c r="M8" s="44"/>
      <c r="N8" s="35"/>
      <c r="O8" s="35"/>
      <c r="P8" s="44"/>
    </row>
    <row r="9" spans="1:16" s="67" customFormat="1" ht="26.25" customHeight="1">
      <c r="A9" s="65" t="s">
        <v>52</v>
      </c>
      <c r="B9" s="12" t="s">
        <v>8</v>
      </c>
      <c r="C9" s="60">
        <f>C11</f>
        <v>1</v>
      </c>
      <c r="D9" s="58">
        <f t="shared" si="1"/>
        <v>1</v>
      </c>
      <c r="E9" s="34">
        <f>E11</f>
        <v>0</v>
      </c>
      <c r="F9" s="34">
        <f t="shared" ref="F9:P9" si="2">F11</f>
        <v>0</v>
      </c>
      <c r="G9" s="43">
        <f t="shared" si="2"/>
        <v>1</v>
      </c>
      <c r="H9" s="34">
        <f t="shared" si="2"/>
        <v>0</v>
      </c>
      <c r="I9" s="34">
        <f t="shared" si="2"/>
        <v>0</v>
      </c>
      <c r="J9" s="43">
        <f t="shared" si="2"/>
        <v>0</v>
      </c>
      <c r="K9" s="34">
        <f t="shared" si="2"/>
        <v>0</v>
      </c>
      <c r="L9" s="34">
        <f t="shared" si="2"/>
        <v>0</v>
      </c>
      <c r="M9" s="43">
        <f t="shared" si="2"/>
        <v>0</v>
      </c>
      <c r="N9" s="34">
        <f t="shared" si="2"/>
        <v>0</v>
      </c>
      <c r="O9" s="34">
        <f t="shared" si="2"/>
        <v>0</v>
      </c>
      <c r="P9" s="43">
        <f t="shared" si="2"/>
        <v>0</v>
      </c>
    </row>
    <row r="10" spans="1:16" s="64" customFormat="1" ht="26.25" hidden="1" customHeight="1">
      <c r="A10" s="66"/>
      <c r="B10" s="13"/>
      <c r="C10" s="39"/>
      <c r="D10" s="58"/>
      <c r="E10" s="35"/>
      <c r="F10" s="35"/>
      <c r="G10" s="44"/>
      <c r="H10" s="35"/>
      <c r="I10" s="35"/>
      <c r="J10" s="44"/>
      <c r="K10" s="35"/>
      <c r="L10" s="35"/>
      <c r="M10" s="44"/>
      <c r="N10" s="35"/>
      <c r="O10" s="35"/>
      <c r="P10" s="44"/>
    </row>
    <row r="11" spans="1:16" s="64" customFormat="1" ht="26.25" customHeight="1">
      <c r="A11" s="66" t="s">
        <v>53</v>
      </c>
      <c r="B11" s="13" t="s">
        <v>13</v>
      </c>
      <c r="C11" s="39">
        <v>1</v>
      </c>
      <c r="D11" s="58">
        <f t="shared" si="1"/>
        <v>1</v>
      </c>
      <c r="E11" s="35">
        <v>0</v>
      </c>
      <c r="F11" s="35">
        <v>0</v>
      </c>
      <c r="G11" s="44">
        <v>1</v>
      </c>
      <c r="H11" s="35">
        <v>0</v>
      </c>
      <c r="I11" s="35">
        <v>0</v>
      </c>
      <c r="J11" s="44">
        <v>0</v>
      </c>
      <c r="K11" s="35">
        <v>0</v>
      </c>
      <c r="L11" s="35">
        <v>0</v>
      </c>
      <c r="M11" s="44">
        <v>0</v>
      </c>
      <c r="N11" s="35">
        <v>0</v>
      </c>
      <c r="O11" s="35">
        <v>0</v>
      </c>
      <c r="P11" s="44">
        <v>0</v>
      </c>
    </row>
    <row r="12" spans="1:16" s="67" customFormat="1" ht="26.25" customHeight="1">
      <c r="A12" s="65" t="s">
        <v>57</v>
      </c>
      <c r="B12" s="12" t="s">
        <v>14</v>
      </c>
      <c r="C12" s="60">
        <f>C13+C16</f>
        <v>155</v>
      </c>
      <c r="D12" s="58">
        <f t="shared" si="1"/>
        <v>155</v>
      </c>
      <c r="E12" s="34">
        <f>E13+E16</f>
        <v>6</v>
      </c>
      <c r="F12" s="34">
        <f t="shared" ref="F12:P12" si="3">F13+F16</f>
        <v>9</v>
      </c>
      <c r="G12" s="43">
        <f t="shared" si="3"/>
        <v>10</v>
      </c>
      <c r="H12" s="34">
        <f t="shared" si="3"/>
        <v>9</v>
      </c>
      <c r="I12" s="34">
        <f t="shared" si="3"/>
        <v>10</v>
      </c>
      <c r="J12" s="43">
        <f t="shared" si="3"/>
        <v>14</v>
      </c>
      <c r="K12" s="34">
        <f t="shared" si="3"/>
        <v>13</v>
      </c>
      <c r="L12" s="34">
        <f t="shared" si="3"/>
        <v>15</v>
      </c>
      <c r="M12" s="43">
        <f t="shared" si="3"/>
        <v>16</v>
      </c>
      <c r="N12" s="34">
        <f t="shared" si="3"/>
        <v>15</v>
      </c>
      <c r="O12" s="34">
        <f t="shared" si="3"/>
        <v>16</v>
      </c>
      <c r="P12" s="43">
        <f t="shared" si="3"/>
        <v>22</v>
      </c>
    </row>
    <row r="13" spans="1:16" s="64" customFormat="1" ht="26.25" customHeight="1">
      <c r="A13" s="66" t="s">
        <v>58</v>
      </c>
      <c r="B13" s="13" t="s">
        <v>16</v>
      </c>
      <c r="C13" s="39">
        <v>59</v>
      </c>
      <c r="D13" s="58">
        <f t="shared" si="1"/>
        <v>59</v>
      </c>
      <c r="E13" s="35">
        <v>2</v>
      </c>
      <c r="F13" s="35">
        <v>4</v>
      </c>
      <c r="G13" s="44">
        <v>4</v>
      </c>
      <c r="H13" s="35">
        <v>4</v>
      </c>
      <c r="I13" s="35">
        <v>3</v>
      </c>
      <c r="J13" s="44">
        <v>3</v>
      </c>
      <c r="K13" s="35">
        <v>5</v>
      </c>
      <c r="L13" s="35">
        <v>7</v>
      </c>
      <c r="M13" s="44">
        <v>6</v>
      </c>
      <c r="N13" s="35">
        <v>7</v>
      </c>
      <c r="O13" s="35">
        <v>8</v>
      </c>
      <c r="P13" s="44">
        <v>6</v>
      </c>
    </row>
    <row r="14" spans="1:16" s="64" customFormat="1" ht="26.25" hidden="1" customHeight="1">
      <c r="A14" s="66" t="s">
        <v>60</v>
      </c>
      <c r="B14" s="13" t="s">
        <v>17</v>
      </c>
      <c r="C14" s="39"/>
      <c r="D14" s="58">
        <f t="shared" si="1"/>
        <v>0</v>
      </c>
      <c r="E14" s="35"/>
      <c r="F14" s="35"/>
      <c r="G14" s="44"/>
      <c r="H14" s="35"/>
      <c r="I14" s="35"/>
      <c r="J14" s="44"/>
      <c r="K14" s="35"/>
      <c r="L14" s="35"/>
      <c r="M14" s="44"/>
      <c r="N14" s="35"/>
      <c r="O14" s="35"/>
      <c r="P14" s="44"/>
    </row>
    <row r="15" spans="1:16" s="64" customFormat="1" ht="26.25" hidden="1" customHeight="1">
      <c r="A15" s="66" t="s">
        <v>61</v>
      </c>
      <c r="B15" s="13" t="s">
        <v>18</v>
      </c>
      <c r="C15" s="39"/>
      <c r="D15" s="58">
        <f t="shared" si="1"/>
        <v>0</v>
      </c>
      <c r="E15" s="35"/>
      <c r="F15" s="35"/>
      <c r="G15" s="44"/>
      <c r="H15" s="35"/>
      <c r="I15" s="35"/>
      <c r="J15" s="44"/>
      <c r="K15" s="35"/>
      <c r="L15" s="35"/>
      <c r="M15" s="44"/>
      <c r="N15" s="35"/>
      <c r="O15" s="35"/>
      <c r="P15" s="44"/>
    </row>
    <row r="16" spans="1:16" s="64" customFormat="1" ht="26.25" customHeight="1">
      <c r="A16" s="66" t="s">
        <v>59</v>
      </c>
      <c r="B16" s="13" t="s">
        <v>19</v>
      </c>
      <c r="C16" s="39">
        <f>C17+C18</f>
        <v>96</v>
      </c>
      <c r="D16" s="58">
        <f t="shared" si="1"/>
        <v>96</v>
      </c>
      <c r="E16" s="35">
        <f>E17+E18</f>
        <v>4</v>
      </c>
      <c r="F16" s="35">
        <f t="shared" ref="F16:P16" si="4">F17+F18</f>
        <v>5</v>
      </c>
      <c r="G16" s="44">
        <f t="shared" si="4"/>
        <v>6</v>
      </c>
      <c r="H16" s="35">
        <f t="shared" si="4"/>
        <v>5</v>
      </c>
      <c r="I16" s="35">
        <f t="shared" si="4"/>
        <v>7</v>
      </c>
      <c r="J16" s="44">
        <f t="shared" si="4"/>
        <v>11</v>
      </c>
      <c r="K16" s="35">
        <f t="shared" si="4"/>
        <v>8</v>
      </c>
      <c r="L16" s="35">
        <f t="shared" si="4"/>
        <v>8</v>
      </c>
      <c r="M16" s="44">
        <f t="shared" si="4"/>
        <v>10</v>
      </c>
      <c r="N16" s="35">
        <f t="shared" si="4"/>
        <v>8</v>
      </c>
      <c r="O16" s="35">
        <f t="shared" si="4"/>
        <v>8</v>
      </c>
      <c r="P16" s="44">
        <f t="shared" si="4"/>
        <v>16</v>
      </c>
    </row>
    <row r="17" spans="1:17" s="64" customFormat="1" ht="26.25" customHeight="1">
      <c r="A17" s="66"/>
      <c r="B17" s="13" t="s">
        <v>106</v>
      </c>
      <c r="C17" s="39">
        <v>11</v>
      </c>
      <c r="D17" s="58">
        <f t="shared" si="1"/>
        <v>11</v>
      </c>
      <c r="E17" s="35">
        <v>0</v>
      </c>
      <c r="F17" s="35">
        <v>0</v>
      </c>
      <c r="G17" s="44">
        <v>0</v>
      </c>
      <c r="H17" s="35">
        <v>0</v>
      </c>
      <c r="I17" s="35">
        <v>0</v>
      </c>
      <c r="J17" s="44">
        <v>2</v>
      </c>
      <c r="K17" s="35">
        <v>0</v>
      </c>
      <c r="L17" s="35">
        <v>0</v>
      </c>
      <c r="M17" s="44">
        <v>1</v>
      </c>
      <c r="N17" s="35">
        <v>0</v>
      </c>
      <c r="O17" s="35">
        <v>0</v>
      </c>
      <c r="P17" s="44">
        <v>8</v>
      </c>
    </row>
    <row r="18" spans="1:17" s="64" customFormat="1" ht="26.25" customHeight="1">
      <c r="A18" s="66"/>
      <c r="B18" s="13" t="s">
        <v>107</v>
      </c>
      <c r="C18" s="68">
        <v>85</v>
      </c>
      <c r="D18" s="58">
        <f t="shared" si="1"/>
        <v>85</v>
      </c>
      <c r="E18" s="35">
        <v>4</v>
      </c>
      <c r="F18" s="35">
        <v>5</v>
      </c>
      <c r="G18" s="44">
        <v>6</v>
      </c>
      <c r="H18" s="35">
        <v>5</v>
      </c>
      <c r="I18" s="35">
        <v>7</v>
      </c>
      <c r="J18" s="44">
        <v>9</v>
      </c>
      <c r="K18" s="35">
        <v>8</v>
      </c>
      <c r="L18" s="35">
        <v>8</v>
      </c>
      <c r="M18" s="44">
        <v>9</v>
      </c>
      <c r="N18" s="35">
        <v>8</v>
      </c>
      <c r="O18" s="35">
        <v>8</v>
      </c>
      <c r="P18" s="44">
        <v>8</v>
      </c>
    </row>
    <row r="19" spans="1:17" s="64" customFormat="1" ht="26.25" customHeight="1">
      <c r="A19" s="65" t="s">
        <v>66</v>
      </c>
      <c r="B19" s="11" t="s">
        <v>15</v>
      </c>
      <c r="C19" s="60">
        <f>C20</f>
        <v>45</v>
      </c>
      <c r="D19" s="58">
        <f t="shared" si="1"/>
        <v>45</v>
      </c>
      <c r="E19" s="33">
        <f>E20</f>
        <v>2</v>
      </c>
      <c r="F19" s="33">
        <f t="shared" ref="F19:P20" si="5">F20</f>
        <v>3</v>
      </c>
      <c r="G19" s="43">
        <f t="shared" si="5"/>
        <v>4</v>
      </c>
      <c r="H19" s="33">
        <f t="shared" si="5"/>
        <v>3</v>
      </c>
      <c r="I19" s="33">
        <f t="shared" si="5"/>
        <v>4</v>
      </c>
      <c r="J19" s="43">
        <f t="shared" si="5"/>
        <v>4</v>
      </c>
      <c r="K19" s="33">
        <f t="shared" si="5"/>
        <v>4</v>
      </c>
      <c r="L19" s="33">
        <f t="shared" si="5"/>
        <v>4</v>
      </c>
      <c r="M19" s="43">
        <f t="shared" si="5"/>
        <v>4</v>
      </c>
      <c r="N19" s="33">
        <f t="shared" si="5"/>
        <v>4</v>
      </c>
      <c r="O19" s="33">
        <f t="shared" si="5"/>
        <v>5</v>
      </c>
      <c r="P19" s="43">
        <f t="shared" si="5"/>
        <v>4</v>
      </c>
      <c r="Q19" s="69"/>
    </row>
    <row r="20" spans="1:17" s="67" customFormat="1" ht="26.25" customHeight="1">
      <c r="A20" s="65" t="s">
        <v>109</v>
      </c>
      <c r="B20" s="12" t="s">
        <v>33</v>
      </c>
      <c r="C20" s="60">
        <f>C21</f>
        <v>45</v>
      </c>
      <c r="D20" s="58">
        <f t="shared" si="1"/>
        <v>45</v>
      </c>
      <c r="E20" s="34">
        <f>E21</f>
        <v>2</v>
      </c>
      <c r="F20" s="34">
        <f t="shared" si="5"/>
        <v>3</v>
      </c>
      <c r="G20" s="43">
        <f t="shared" si="5"/>
        <v>4</v>
      </c>
      <c r="H20" s="34">
        <f t="shared" si="5"/>
        <v>3</v>
      </c>
      <c r="I20" s="34">
        <f t="shared" si="5"/>
        <v>4</v>
      </c>
      <c r="J20" s="43">
        <f t="shared" si="5"/>
        <v>4</v>
      </c>
      <c r="K20" s="34">
        <f t="shared" si="5"/>
        <v>4</v>
      </c>
      <c r="L20" s="34">
        <f t="shared" si="5"/>
        <v>4</v>
      </c>
      <c r="M20" s="43">
        <f t="shared" si="5"/>
        <v>4</v>
      </c>
      <c r="N20" s="34">
        <f t="shared" si="5"/>
        <v>4</v>
      </c>
      <c r="O20" s="34">
        <f t="shared" si="5"/>
        <v>5</v>
      </c>
      <c r="P20" s="43">
        <f t="shared" si="5"/>
        <v>4</v>
      </c>
    </row>
    <row r="21" spans="1:17" s="67" customFormat="1" ht="26.25" customHeight="1">
      <c r="A21" s="70" t="s">
        <v>51</v>
      </c>
      <c r="B21" s="50" t="s">
        <v>108</v>
      </c>
      <c r="C21" s="61">
        <v>45</v>
      </c>
      <c r="D21" s="58">
        <f t="shared" si="1"/>
        <v>45</v>
      </c>
      <c r="E21" s="51">
        <v>2</v>
      </c>
      <c r="F21" s="51">
        <v>3</v>
      </c>
      <c r="G21" s="54">
        <v>4</v>
      </c>
      <c r="H21" s="51">
        <v>3</v>
      </c>
      <c r="I21" s="51">
        <v>4</v>
      </c>
      <c r="J21" s="54">
        <v>4</v>
      </c>
      <c r="K21" s="51">
        <v>4</v>
      </c>
      <c r="L21" s="51">
        <v>4</v>
      </c>
      <c r="M21" s="54">
        <v>4</v>
      </c>
      <c r="N21" s="51">
        <v>4</v>
      </c>
      <c r="O21" s="51">
        <v>5</v>
      </c>
      <c r="P21" s="54">
        <v>4</v>
      </c>
    </row>
    <row r="22" spans="1:17" s="64" customFormat="1" ht="26.25" customHeight="1" thickBot="1">
      <c r="A22" s="71"/>
      <c r="B22" s="15" t="s">
        <v>34</v>
      </c>
      <c r="C22" s="55">
        <f>C5+C19</f>
        <v>295</v>
      </c>
      <c r="D22" s="58">
        <f t="shared" si="1"/>
        <v>295</v>
      </c>
      <c r="E22" s="37">
        <f t="shared" ref="E22:P22" si="6">E5+E19</f>
        <v>12</v>
      </c>
      <c r="F22" s="37">
        <f t="shared" si="6"/>
        <v>20</v>
      </c>
      <c r="G22" s="45">
        <f t="shared" si="6"/>
        <v>23</v>
      </c>
      <c r="H22" s="37">
        <f t="shared" si="6"/>
        <v>19</v>
      </c>
      <c r="I22" s="37">
        <f t="shared" si="6"/>
        <v>22</v>
      </c>
      <c r="J22" s="45">
        <f t="shared" si="6"/>
        <v>35</v>
      </c>
      <c r="K22" s="37">
        <f t="shared" si="6"/>
        <v>19</v>
      </c>
      <c r="L22" s="37">
        <f t="shared" si="6"/>
        <v>23</v>
      </c>
      <c r="M22" s="45">
        <f t="shared" si="6"/>
        <v>25</v>
      </c>
      <c r="N22" s="37">
        <f t="shared" si="6"/>
        <v>27</v>
      </c>
      <c r="O22" s="37">
        <f t="shared" si="6"/>
        <v>28</v>
      </c>
      <c r="P22" s="45">
        <f t="shared" si="6"/>
        <v>42</v>
      </c>
    </row>
    <row r="24" spans="1:17">
      <c r="B24" s="7" t="s">
        <v>121</v>
      </c>
    </row>
  </sheetData>
  <mergeCells count="3">
    <mergeCell ref="B1:P1"/>
    <mergeCell ref="A3:A4"/>
    <mergeCell ref="B3:B4"/>
  </mergeCells>
  <pageMargins left="0" right="0" top="0" bottom="0" header="0" footer="0"/>
  <pageSetup paperSize="8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13</vt:i4>
      </vt:variant>
    </vt:vector>
  </HeadingPairs>
  <TitlesOfParts>
    <vt:vector size="26" baseType="lpstr">
      <vt:lpstr>Хонделен</vt:lpstr>
      <vt:lpstr>Б-Хая</vt:lpstr>
      <vt:lpstr>Аянгаты</vt:lpstr>
      <vt:lpstr>Акский</vt:lpstr>
      <vt:lpstr>Аксы-Барлык</vt:lpstr>
      <vt:lpstr>Шекпээр</vt:lpstr>
      <vt:lpstr>К-М</vt:lpstr>
      <vt:lpstr>Барлык</vt:lpstr>
      <vt:lpstr>Э-Б</vt:lpstr>
      <vt:lpstr>план свод СПС на 2020 г.</vt:lpstr>
      <vt:lpstr>план кожун на 2020 г. </vt:lpstr>
      <vt:lpstr>план консолидированный на 2020 </vt:lpstr>
      <vt:lpstr>план кожуун. на 2020 и факт </vt:lpstr>
      <vt:lpstr>Акский!Область_печати</vt:lpstr>
      <vt:lpstr>'Аксы-Барлык'!Область_печати</vt:lpstr>
      <vt:lpstr>Аянгаты!Область_печати</vt:lpstr>
      <vt:lpstr>Барлык!Область_печати</vt:lpstr>
      <vt:lpstr>'Б-Хая'!Область_печати</vt:lpstr>
      <vt:lpstr>'К-М'!Область_печати</vt:lpstr>
      <vt:lpstr>'план кожун на 2020 г. '!Область_печати</vt:lpstr>
      <vt:lpstr>'план кожуун. на 2020 и факт '!Область_печати</vt:lpstr>
      <vt:lpstr>'план консолидированный на 2020 '!Область_печати</vt:lpstr>
      <vt:lpstr>'план свод СПС на 2020 г.'!Область_печати</vt:lpstr>
      <vt:lpstr>Хонделен!Область_печати</vt:lpstr>
      <vt:lpstr>Шекпээр!Область_печати</vt:lpstr>
      <vt:lpstr>'Э-Б'!Область_печати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Сат Айлана Анатольевна</dc:creator>
  <cp:lastModifiedBy>Анела Аракчаа</cp:lastModifiedBy>
  <cp:lastPrinted>2020-01-14T05:23:48Z</cp:lastPrinted>
  <dcterms:created xsi:type="dcterms:W3CDTF">2017-09-11T08:58:02Z</dcterms:created>
  <dcterms:modified xsi:type="dcterms:W3CDTF">2020-01-17T11:40:19Z</dcterms:modified>
</cp:coreProperties>
</file>